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inance\FinAcc\Accounts Financial\2017 Accounts\2017 HESA &amp; SFC return\HESA FSR 16-17\HESA Submission\"/>
    </mc:Choice>
  </mc:AlternateContent>
  <workbookProtection workbookAlgorithmName="SHA-512" workbookHashValue="eb+4WcJztAIEhLsIJdoJ+eVWF7/GVl2ryVIRF7a8Y1nrUt9Kule+IEhL1AsLNSQqf4oyvH7diDpeJmy3qsNrtQ==" workbookSaltValue="XYUp+rrL2uyFo5ehuokhwg==" workbookSpinCount="100000" lockStructure="1"/>
  <bookViews>
    <workbookView xWindow="0" yWindow="0" windowWidth="23040" windowHeight="9696" tabRatio="937" activeTab="5"/>
  </bookViews>
  <sheets>
    <sheet name="Title_Page" sheetId="21" r:id="rId1"/>
    <sheet name="Hide_me(drop_downs)" sheetId="24" state="hidden" r:id="rId2"/>
    <sheet name="Hide_me_rule_Table_All_1" sheetId="26" state="hidden" r:id="rId3"/>
    <sheet name="Table_1_UK" sheetId="9" r:id="rId4"/>
    <sheet name="Table_2_UK" sheetId="12" r:id="rId5"/>
    <sheet name="Table_3_UK" sheetId="10" r:id="rId6"/>
    <sheet name="Table_3_Scotland" sheetId="22" r:id="rId7"/>
    <sheet name="Table_4_UK" sheetId="11" r:id="rId8"/>
    <sheet name="Table_5_UK" sheetId="2" r:id="rId9"/>
    <sheet name="Table_6_UK" sheetId="17" r:id="rId10"/>
    <sheet name="Table_7_UK" sheetId="14" r:id="rId11"/>
    <sheet name="Table_7_England" sheetId="16" r:id="rId12"/>
    <sheet name="Table_7_Wales" sheetId="15" r:id="rId13"/>
    <sheet name="Table_7_Scotland" sheetId="19" r:id="rId14"/>
    <sheet name="Table_7_N_Ireland" sheetId="18" r:id="rId15"/>
    <sheet name="Table_8_UK" sheetId="3" r:id="rId16"/>
    <sheet name="Table_9_UK" sheetId="7" r:id="rId17"/>
    <sheet name="Table_10_UK" sheetId="28" r:id="rId18"/>
    <sheet name="KFI" sheetId="27" r:id="rId19"/>
  </sheets>
  <definedNames>
    <definedName name="_xlnm.Print_Area" localSheetId="3">Table_1_UK!$A$1:$I$59</definedName>
    <definedName name="_xlnm.Print_Area" localSheetId="17">Table_10_UK!$A$1:$H$59</definedName>
    <definedName name="_xlnm.Print_Area" localSheetId="4">Table_2_UK!$A$1:$N$25</definedName>
    <definedName name="_xlnm.Print_Area" localSheetId="5">Table_3_UK!$A$1:$I$63</definedName>
    <definedName name="_xlnm.Print_Area" localSheetId="7">Table_4_UK!$A$1:$I$61</definedName>
    <definedName name="_xlnm.Print_Area" localSheetId="11">Table_7_England!$A$1:$I$12</definedName>
    <definedName name="_xlnm.Print_Area" localSheetId="14">Table_7_N_Ireland!$A$1:$J$11</definedName>
    <definedName name="_xlnm.Print_Area" localSheetId="13">Table_7_Scotland!$A$1:$K$14</definedName>
    <definedName name="_xlnm.Print_Area" localSheetId="12">Table_7_Wales!$A$1:$J$16</definedName>
    <definedName name="_xlnm.Print_Area" localSheetId="0">Title_Page!$A$1:$K$200</definedName>
    <definedName name="_xlnm.Print_Titles" localSheetId="8">Table_5_UK!A:G</definedName>
    <definedName name="_xlnm.Print_Titles" localSheetId="0">Title_Page!1:24</definedName>
    <definedName name="Rules">Title_Page!$A$26:$A$196</definedName>
  </definedNames>
  <calcPr calcId="152511"/>
  <fileRecoveryPr autoRecover="0"/>
</workbook>
</file>

<file path=xl/calcChain.xml><?xml version="1.0" encoding="utf-8"?>
<calcChain xmlns="http://schemas.openxmlformats.org/spreadsheetml/2006/main">
  <c r="H97" i="21" l="1"/>
  <c r="I97" i="21"/>
  <c r="H109" i="21"/>
  <c r="I109" i="21"/>
  <c r="H159" i="21"/>
  <c r="I159" i="21"/>
  <c r="H185" i="21"/>
  <c r="I185" i="21"/>
  <c r="H186" i="21"/>
  <c r="I186" i="21"/>
  <c r="I191" i="21"/>
  <c r="H192" i="21"/>
  <c r="H193" i="21"/>
  <c r="H194" i="21"/>
  <c r="H195" i="21"/>
  <c r="AD6" i="26"/>
  <c r="AE6" i="26"/>
  <c r="AF6" i="26"/>
  <c r="AG6" i="26"/>
  <c r="AH6" i="26"/>
  <c r="AI6" i="26"/>
  <c r="AJ6" i="26"/>
  <c r="AK6" i="26"/>
  <c r="AL6" i="26"/>
  <c r="AN6" i="26"/>
  <c r="AO6" i="26"/>
  <c r="AP6" i="26"/>
  <c r="AQ6" i="26"/>
  <c r="AS6" i="26"/>
  <c r="AT6" i="26"/>
  <c r="AU6" i="26"/>
  <c r="AV6" i="26"/>
  <c r="AW6" i="26"/>
  <c r="AX6" i="26"/>
  <c r="AZ6" i="26"/>
  <c r="BA6" i="26"/>
  <c r="BB6" i="26"/>
  <c r="BC6" i="26"/>
  <c r="BE6" i="26"/>
  <c r="BF6" i="26"/>
  <c r="BG6" i="26"/>
  <c r="BH6" i="26"/>
  <c r="BI6" i="26"/>
  <c r="BJ6" i="26"/>
  <c r="BK6" i="26"/>
  <c r="AD7" i="26"/>
  <c r="AE7" i="26"/>
  <c r="AF7" i="26"/>
  <c r="AG7" i="26"/>
  <c r="AH7" i="26"/>
  <c r="AI7" i="26"/>
  <c r="AJ7" i="26"/>
  <c r="AK7" i="26"/>
  <c r="AL7" i="26"/>
  <c r="AN7" i="26"/>
  <c r="AO7" i="26"/>
  <c r="AP7" i="26"/>
  <c r="AR7" i="26"/>
  <c r="AS7" i="26"/>
  <c r="AT7" i="26"/>
  <c r="AU7" i="26"/>
  <c r="AV7" i="26"/>
  <c r="AW7" i="26"/>
  <c r="AX7" i="26"/>
  <c r="AZ7" i="26"/>
  <c r="BA7" i="26"/>
  <c r="BB7" i="26"/>
  <c r="BC7" i="26"/>
  <c r="BE7" i="26"/>
  <c r="BF7" i="26"/>
  <c r="BG7" i="26"/>
  <c r="BH7" i="26"/>
  <c r="BI7" i="26"/>
  <c r="BJ7" i="26"/>
  <c r="BK7" i="26"/>
  <c r="AD8" i="26"/>
  <c r="AE8" i="26"/>
  <c r="AF8" i="26"/>
  <c r="AG8" i="26"/>
  <c r="AH8" i="26"/>
  <c r="AI8" i="26"/>
  <c r="AJ8" i="26"/>
  <c r="AK8" i="26"/>
  <c r="AL8" i="26"/>
  <c r="AN8" i="26"/>
  <c r="AO8" i="26"/>
  <c r="AP8" i="26"/>
  <c r="AS8" i="26"/>
  <c r="AT8" i="26"/>
  <c r="AU8" i="26"/>
  <c r="AV8" i="26"/>
  <c r="AW8" i="26"/>
  <c r="AX8" i="26"/>
  <c r="AZ8" i="26"/>
  <c r="BA8" i="26"/>
  <c r="BB8" i="26"/>
  <c r="BC8" i="26"/>
  <c r="BD8" i="26"/>
  <c r="BE8" i="26"/>
  <c r="BF8" i="26"/>
  <c r="BG8" i="26"/>
  <c r="BH8" i="26"/>
  <c r="BI8" i="26"/>
  <c r="BJ8" i="26"/>
  <c r="BK8" i="26"/>
  <c r="AD9" i="26"/>
  <c r="AE9" i="26"/>
  <c r="AF9" i="26"/>
  <c r="AG9" i="26"/>
  <c r="AH9" i="26"/>
  <c r="AI9" i="26"/>
  <c r="AJ9" i="26"/>
  <c r="AK9" i="26"/>
  <c r="AL9" i="26"/>
  <c r="AN9" i="26"/>
  <c r="AO9" i="26"/>
  <c r="AP9" i="26"/>
  <c r="AR9" i="26"/>
  <c r="AS9" i="26"/>
  <c r="AT9" i="26"/>
  <c r="AU9" i="26"/>
  <c r="AV9" i="26"/>
  <c r="AW9" i="26"/>
  <c r="AX9" i="26"/>
  <c r="AZ9" i="26"/>
  <c r="BA9" i="26"/>
  <c r="BB9" i="26"/>
  <c r="BC9" i="26"/>
  <c r="BD9" i="26"/>
  <c r="BE9" i="26"/>
  <c r="BF9" i="26"/>
  <c r="BG9" i="26"/>
  <c r="BH9" i="26"/>
  <c r="BI9" i="26"/>
  <c r="BJ9" i="26"/>
  <c r="BK9" i="26"/>
  <c r="AD10" i="26"/>
  <c r="AE10" i="26"/>
  <c r="AF10" i="26"/>
  <c r="AG10" i="26"/>
  <c r="AH10" i="26"/>
  <c r="AI10" i="26"/>
  <c r="AJ10" i="26"/>
  <c r="AK10" i="26"/>
  <c r="AL10" i="26"/>
  <c r="AN10" i="26"/>
  <c r="AO10" i="26"/>
  <c r="AP10" i="26"/>
  <c r="AR10" i="26"/>
  <c r="AS10" i="26"/>
  <c r="AT10" i="26"/>
  <c r="AU10" i="26"/>
  <c r="AW10" i="26"/>
  <c r="AX10" i="26"/>
  <c r="AZ10" i="26"/>
  <c r="BA10" i="26"/>
  <c r="BB10" i="26"/>
  <c r="BC10" i="26"/>
  <c r="BE10" i="26"/>
  <c r="BF10" i="26"/>
  <c r="BG10" i="26"/>
  <c r="BH10" i="26"/>
  <c r="BI10" i="26"/>
  <c r="BJ10" i="26"/>
  <c r="BK10" i="26"/>
  <c r="AD11" i="26"/>
  <c r="AE11" i="26"/>
  <c r="AF11" i="26"/>
  <c r="AG11" i="26"/>
  <c r="AH11" i="26"/>
  <c r="AI11" i="26"/>
  <c r="AJ11" i="26"/>
  <c r="AK11" i="26"/>
  <c r="AL11" i="26"/>
  <c r="AN11" i="26"/>
  <c r="AO11" i="26"/>
  <c r="AP11" i="26"/>
  <c r="AR11" i="26"/>
  <c r="AS11" i="26"/>
  <c r="AT11" i="26"/>
  <c r="AU11" i="26"/>
  <c r="AW11" i="26"/>
  <c r="AX11" i="26"/>
  <c r="AZ11" i="26"/>
  <c r="BA11" i="26"/>
  <c r="BB11" i="26"/>
  <c r="BC11" i="26"/>
  <c r="BE11" i="26"/>
  <c r="BF11" i="26"/>
  <c r="BG11" i="26"/>
  <c r="BH11" i="26"/>
  <c r="BI11" i="26"/>
  <c r="BJ11" i="26"/>
  <c r="BK11" i="26"/>
  <c r="AD12" i="26"/>
  <c r="AE12" i="26"/>
  <c r="AF12" i="26"/>
  <c r="AG12" i="26"/>
  <c r="AH12" i="26"/>
  <c r="AI12" i="26"/>
  <c r="AJ12" i="26"/>
  <c r="AK12" i="26"/>
  <c r="AL12" i="26"/>
  <c r="AN12" i="26"/>
  <c r="AO12" i="26"/>
  <c r="AP12" i="26"/>
  <c r="AT12" i="26"/>
  <c r="AU12" i="26"/>
  <c r="AW12" i="26"/>
  <c r="AX12" i="26"/>
  <c r="AZ12" i="26"/>
  <c r="BA12" i="26"/>
  <c r="BB12" i="26"/>
  <c r="BC12" i="26"/>
  <c r="BD12" i="26"/>
  <c r="BE12" i="26"/>
  <c r="BF12" i="26"/>
  <c r="BG12" i="26"/>
  <c r="BH12" i="26"/>
  <c r="BI12" i="26"/>
  <c r="BJ12" i="26"/>
  <c r="BK12" i="26"/>
  <c r="AD13" i="26"/>
  <c r="AE13" i="26"/>
  <c r="AF13" i="26"/>
  <c r="AG13" i="26"/>
  <c r="AH13" i="26"/>
  <c r="AI13" i="26"/>
  <c r="AJ13" i="26"/>
  <c r="AK13" i="26"/>
  <c r="AL13" i="26"/>
  <c r="AT13" i="26"/>
  <c r="AW13" i="26"/>
  <c r="AX13" i="26"/>
  <c r="AZ13" i="26"/>
  <c r="BA13" i="26"/>
  <c r="BB13" i="26"/>
  <c r="BC13" i="26"/>
  <c r="BD13" i="26"/>
  <c r="BE13" i="26"/>
  <c r="BF13" i="26"/>
  <c r="BG13" i="26"/>
  <c r="BH13" i="26"/>
  <c r="BI13" i="26"/>
  <c r="BJ13" i="26"/>
  <c r="BK13" i="26"/>
  <c r="P14" i="26"/>
  <c r="AD14" i="26"/>
  <c r="AE14" i="26"/>
  <c r="AF14" i="26"/>
  <c r="AG14" i="26"/>
  <c r="AH14" i="26"/>
  <c r="AI14" i="26"/>
  <c r="AJ14" i="26"/>
  <c r="AK14" i="26"/>
  <c r="AL14" i="26"/>
  <c r="AN14" i="26"/>
  <c r="AO14" i="26"/>
  <c r="AP14" i="26"/>
  <c r="AQ14" i="26"/>
  <c r="AT14" i="26"/>
  <c r="AW14" i="26"/>
  <c r="AX14" i="26"/>
  <c r="AZ14" i="26"/>
  <c r="BA14" i="26"/>
  <c r="BB14" i="26"/>
  <c r="BC14" i="26"/>
  <c r="BE14" i="26"/>
  <c r="BF14" i="26"/>
  <c r="BG14" i="26"/>
  <c r="BH14" i="26"/>
  <c r="BI14" i="26"/>
  <c r="BJ14" i="26"/>
  <c r="BK14" i="26"/>
  <c r="P15" i="26"/>
  <c r="AD15" i="26"/>
  <c r="AE15" i="26"/>
  <c r="AF15" i="26"/>
  <c r="AG15" i="26"/>
  <c r="AH15" i="26"/>
  <c r="AI15" i="26"/>
  <c r="AJ15" i="26"/>
  <c r="AK15" i="26"/>
  <c r="AL15" i="26"/>
  <c r="AN15" i="26"/>
  <c r="AO15" i="26"/>
  <c r="AP15" i="26"/>
  <c r="AW15" i="26"/>
  <c r="AX15" i="26"/>
  <c r="AZ15" i="26"/>
  <c r="BA15" i="26"/>
  <c r="BB15" i="26"/>
  <c r="BC15" i="26"/>
  <c r="BE15" i="26"/>
  <c r="BF15" i="26"/>
  <c r="BG15" i="26"/>
  <c r="BH15" i="26"/>
  <c r="BI15" i="26"/>
  <c r="BJ15" i="26"/>
  <c r="BK15" i="26"/>
  <c r="P16" i="26"/>
  <c r="AD16" i="26"/>
  <c r="AE16" i="26"/>
  <c r="AF16" i="26"/>
  <c r="AG16" i="26"/>
  <c r="AH16" i="26"/>
  <c r="AI16" i="26"/>
  <c r="AJ16" i="26"/>
  <c r="AK16" i="26"/>
  <c r="AL16" i="26"/>
  <c r="AN16" i="26"/>
  <c r="AO16" i="26"/>
  <c r="AP16" i="26"/>
  <c r="AQ16" i="26"/>
  <c r="AT16" i="26"/>
  <c r="AW16" i="26"/>
  <c r="AX16" i="26"/>
  <c r="AZ16" i="26"/>
  <c r="BA16" i="26"/>
  <c r="BB16" i="26"/>
  <c r="BC16" i="26"/>
  <c r="BD16" i="26"/>
  <c r="BE16" i="26"/>
  <c r="BF16" i="26"/>
  <c r="BG16" i="26"/>
  <c r="BH16" i="26"/>
  <c r="BI16" i="26"/>
  <c r="BJ16" i="26"/>
  <c r="BK16" i="26"/>
  <c r="P17" i="26"/>
  <c r="AD17" i="26"/>
  <c r="AE17" i="26"/>
  <c r="AF17" i="26"/>
  <c r="AG17" i="26"/>
  <c r="AH17" i="26"/>
  <c r="AI17" i="26"/>
  <c r="AJ17" i="26"/>
  <c r="AK17" i="26"/>
  <c r="AL17" i="26"/>
  <c r="AN17" i="26"/>
  <c r="AO17" i="26"/>
  <c r="AP17" i="26"/>
  <c r="AQ17" i="26"/>
  <c r="AW17" i="26"/>
  <c r="AX17" i="26"/>
  <c r="AZ17" i="26"/>
  <c r="BA17" i="26"/>
  <c r="BB17" i="26"/>
  <c r="BC17" i="26"/>
  <c r="P18" i="26"/>
  <c r="AD18" i="26"/>
  <c r="AE18" i="26"/>
  <c r="AF18" i="26"/>
  <c r="AG18" i="26"/>
  <c r="AH18" i="26"/>
  <c r="AI18" i="26"/>
  <c r="AJ18" i="26"/>
  <c r="AK18" i="26"/>
  <c r="AL18" i="26"/>
  <c r="AN18" i="26"/>
  <c r="AO18" i="26"/>
  <c r="AP18" i="26"/>
  <c r="AW18" i="26"/>
  <c r="AX18" i="26"/>
  <c r="AZ18" i="26"/>
  <c r="BA18" i="26"/>
  <c r="BB18" i="26"/>
  <c r="BC18" i="26"/>
  <c r="AD19" i="26"/>
  <c r="AE19" i="26"/>
  <c r="AF19" i="26"/>
  <c r="AG19" i="26"/>
  <c r="AH19" i="26"/>
  <c r="AI19" i="26"/>
  <c r="AJ19" i="26"/>
  <c r="AK19" i="26"/>
  <c r="AL19" i="26"/>
  <c r="AN19" i="26"/>
  <c r="AO19" i="26"/>
  <c r="AP19" i="26"/>
  <c r="AW19" i="26"/>
  <c r="AX19" i="26"/>
  <c r="AZ19" i="26"/>
  <c r="BA19" i="26"/>
  <c r="BB19" i="26"/>
  <c r="BC19" i="26"/>
  <c r="P20" i="26"/>
  <c r="AD20" i="26"/>
  <c r="AE20" i="26"/>
  <c r="AF20" i="26"/>
  <c r="AG20" i="26"/>
  <c r="AH20" i="26"/>
  <c r="AI20" i="26"/>
  <c r="AJ20" i="26"/>
  <c r="AK20" i="26"/>
  <c r="AL20" i="26"/>
  <c r="AN20" i="26"/>
  <c r="AO20" i="26"/>
  <c r="AP20" i="26"/>
  <c r="AW20" i="26"/>
  <c r="AX20" i="26"/>
  <c r="AZ20" i="26"/>
  <c r="BA20" i="26"/>
  <c r="BB20" i="26"/>
  <c r="BC20" i="26"/>
  <c r="P21" i="26"/>
  <c r="AD21" i="26"/>
  <c r="AE21" i="26"/>
  <c r="AF21" i="26"/>
  <c r="AG21" i="26"/>
  <c r="AH21" i="26"/>
  <c r="AI21" i="26"/>
  <c r="AJ21" i="26"/>
  <c r="AK21" i="26"/>
  <c r="AL21" i="26"/>
  <c r="AN21" i="26"/>
  <c r="AO21" i="26"/>
  <c r="AP21" i="26"/>
  <c r="AW21" i="26"/>
  <c r="AX21" i="26"/>
  <c r="AZ21" i="26"/>
  <c r="BA21" i="26"/>
  <c r="BB21" i="26"/>
  <c r="BC21" i="26"/>
  <c r="AD22" i="26"/>
  <c r="AE22" i="26"/>
  <c r="AF22" i="26"/>
  <c r="AG22" i="26"/>
  <c r="AH22" i="26"/>
  <c r="AI22" i="26"/>
  <c r="AJ22" i="26"/>
  <c r="AK22" i="26"/>
  <c r="AL22" i="26"/>
  <c r="AN22" i="26"/>
  <c r="AO22" i="26"/>
  <c r="AP22" i="26"/>
  <c r="AW22" i="26"/>
  <c r="AX22" i="26"/>
  <c r="AZ22" i="26"/>
  <c r="BA22" i="26"/>
  <c r="BB22" i="26"/>
  <c r="BC22" i="26"/>
  <c r="AD23" i="26"/>
  <c r="AE23" i="26"/>
  <c r="AF23" i="26"/>
  <c r="AG23" i="26"/>
  <c r="AH23" i="26"/>
  <c r="AI23" i="26"/>
  <c r="AJ23" i="26"/>
  <c r="AK23" i="26"/>
  <c r="AL23" i="26"/>
  <c r="AN23" i="26"/>
  <c r="AO23" i="26"/>
  <c r="AP23" i="26"/>
  <c r="AW23" i="26"/>
  <c r="AX23" i="26"/>
  <c r="AZ23" i="26"/>
  <c r="BA23" i="26"/>
  <c r="BB23" i="26"/>
  <c r="BC23" i="26"/>
  <c r="AD24" i="26"/>
  <c r="AE24" i="26"/>
  <c r="AF24" i="26"/>
  <c r="AG24" i="26"/>
  <c r="AH24" i="26"/>
  <c r="AI24" i="26"/>
  <c r="AJ24" i="26"/>
  <c r="AK24" i="26"/>
  <c r="AL24" i="26"/>
  <c r="AN24" i="26"/>
  <c r="AO24" i="26"/>
  <c r="AP24" i="26"/>
  <c r="AW24" i="26"/>
  <c r="AX24" i="26"/>
  <c r="AZ24" i="26"/>
  <c r="BA24" i="26"/>
  <c r="BB24" i="26"/>
  <c r="BC24" i="26"/>
  <c r="AD25" i="26"/>
  <c r="AE25" i="26"/>
  <c r="AF25" i="26"/>
  <c r="AG25" i="26"/>
  <c r="AH25" i="26"/>
  <c r="AI25" i="26"/>
  <c r="AJ25" i="26"/>
  <c r="AK25" i="26"/>
  <c r="AL25" i="26"/>
  <c r="AW25" i="26"/>
  <c r="AX25" i="26"/>
  <c r="AZ25" i="26"/>
  <c r="BA25" i="26"/>
  <c r="BB25" i="26"/>
  <c r="BC25" i="26"/>
  <c r="P26" i="26"/>
  <c r="AD26" i="26"/>
  <c r="AE26" i="26"/>
  <c r="AF26" i="26"/>
  <c r="AG26" i="26"/>
  <c r="AH26" i="26"/>
  <c r="AI26" i="26"/>
  <c r="AJ26" i="26"/>
  <c r="AK26" i="26"/>
  <c r="AL26" i="26"/>
  <c r="AN26" i="26"/>
  <c r="AO26" i="26"/>
  <c r="AP26" i="26"/>
  <c r="AQ26" i="26"/>
  <c r="AW26" i="26"/>
  <c r="AX26" i="26"/>
  <c r="AZ26" i="26"/>
  <c r="BA26" i="26"/>
  <c r="BB26" i="26"/>
  <c r="BC26" i="26"/>
  <c r="P27" i="26"/>
  <c r="AD27" i="26"/>
  <c r="AE27" i="26"/>
  <c r="AF27" i="26"/>
  <c r="AG27" i="26"/>
  <c r="AH27" i="26"/>
  <c r="AI27" i="26"/>
  <c r="AJ27" i="26"/>
  <c r="AK27" i="26"/>
  <c r="AL27" i="26"/>
  <c r="AN27" i="26"/>
  <c r="AO27" i="26"/>
  <c r="AP27" i="26"/>
  <c r="AQ27" i="26"/>
  <c r="AW27" i="26"/>
  <c r="AX27" i="26"/>
  <c r="AZ27" i="26"/>
  <c r="BA27" i="26"/>
  <c r="BB27" i="26"/>
  <c r="BC27" i="26"/>
  <c r="P28" i="26"/>
  <c r="AD28" i="26"/>
  <c r="AE28" i="26"/>
  <c r="AF28" i="26"/>
  <c r="AG28" i="26"/>
  <c r="AH28" i="26"/>
  <c r="AI28" i="26"/>
  <c r="AJ28" i="26"/>
  <c r="AK28" i="26"/>
  <c r="AL28" i="26"/>
  <c r="AN28" i="26"/>
  <c r="AO28" i="26"/>
  <c r="AP28" i="26"/>
  <c r="AW28" i="26"/>
  <c r="AX28" i="26"/>
  <c r="AZ28" i="26"/>
  <c r="BA28" i="26"/>
  <c r="BB28" i="26"/>
  <c r="BC28" i="26"/>
  <c r="P29" i="26"/>
  <c r="AD29" i="26"/>
  <c r="AE29" i="26"/>
  <c r="AF29" i="26"/>
  <c r="AG29" i="26"/>
  <c r="AH29" i="26"/>
  <c r="AI29" i="26"/>
  <c r="AJ29" i="26"/>
  <c r="AK29" i="26"/>
  <c r="AL29" i="26"/>
  <c r="AN29" i="26"/>
  <c r="AO29" i="26"/>
  <c r="AP29" i="26"/>
  <c r="AW29" i="26"/>
  <c r="AX29" i="26"/>
  <c r="AZ29" i="26"/>
  <c r="BA29" i="26"/>
  <c r="BB29" i="26"/>
  <c r="BC29" i="26"/>
  <c r="P30" i="26"/>
  <c r="AD30" i="26"/>
  <c r="AE30" i="26"/>
  <c r="AF30" i="26"/>
  <c r="AG30" i="26"/>
  <c r="AH30" i="26"/>
  <c r="AI30" i="26"/>
  <c r="AJ30" i="26"/>
  <c r="AK30" i="26"/>
  <c r="AL30" i="26"/>
  <c r="AN30" i="26"/>
  <c r="AO30" i="26"/>
  <c r="AP30" i="26"/>
  <c r="AW30" i="26"/>
  <c r="AX30" i="26"/>
  <c r="AZ30" i="26"/>
  <c r="BA30" i="26"/>
  <c r="BB30" i="26"/>
  <c r="BC30" i="26"/>
  <c r="AD31" i="26"/>
  <c r="AE31" i="26"/>
  <c r="AF31" i="26"/>
  <c r="AG31" i="26"/>
  <c r="AH31" i="26"/>
  <c r="AI31" i="26"/>
  <c r="AJ31" i="26"/>
  <c r="AK31" i="26"/>
  <c r="AL31" i="26"/>
  <c r="AN31" i="26"/>
  <c r="AO31" i="26"/>
  <c r="AP31" i="26"/>
  <c r="AW31" i="26"/>
  <c r="AX31" i="26"/>
  <c r="AZ31" i="26"/>
  <c r="BA31" i="26"/>
  <c r="BB31" i="26"/>
  <c r="BC31" i="26"/>
  <c r="P32" i="26"/>
  <c r="AD32" i="26"/>
  <c r="AE32" i="26"/>
  <c r="AF32" i="26"/>
  <c r="AG32" i="26"/>
  <c r="AH32" i="26"/>
  <c r="AI32" i="26"/>
  <c r="AJ32" i="26"/>
  <c r="AK32" i="26"/>
  <c r="AL32" i="26"/>
  <c r="AN32" i="26"/>
  <c r="AO32" i="26"/>
  <c r="AP32" i="26"/>
  <c r="AW32" i="26"/>
  <c r="AX32" i="26"/>
  <c r="AZ32" i="26"/>
  <c r="BA32" i="26"/>
  <c r="BB32" i="26"/>
  <c r="BC32" i="26"/>
  <c r="P33" i="26"/>
  <c r="AD33" i="26"/>
  <c r="AE33" i="26"/>
  <c r="AF33" i="26"/>
  <c r="AG33" i="26"/>
  <c r="AH33" i="26"/>
  <c r="AI33" i="26"/>
  <c r="AJ33" i="26"/>
  <c r="AK33" i="26"/>
  <c r="AL33" i="26"/>
  <c r="AN33" i="26"/>
  <c r="AO33" i="26"/>
  <c r="AP33" i="26"/>
  <c r="AW33" i="26"/>
  <c r="AX33" i="26"/>
  <c r="AZ33" i="26"/>
  <c r="BA33" i="26"/>
  <c r="BB33" i="26"/>
  <c r="BC33" i="26"/>
  <c r="P34" i="26"/>
  <c r="AD34" i="26"/>
  <c r="AE34" i="26"/>
  <c r="AF34" i="26"/>
  <c r="AG34" i="26"/>
  <c r="AH34" i="26"/>
  <c r="AI34" i="26"/>
  <c r="AJ34" i="26"/>
  <c r="AK34" i="26"/>
  <c r="AL34" i="26"/>
  <c r="AN34" i="26"/>
  <c r="AO34" i="26"/>
  <c r="AP34" i="26"/>
  <c r="AW34" i="26"/>
  <c r="AX34" i="26"/>
  <c r="AZ34" i="26"/>
  <c r="BA34" i="26"/>
  <c r="BB34" i="26"/>
  <c r="BC34" i="26"/>
  <c r="P35" i="26"/>
  <c r="AD35" i="26"/>
  <c r="AE35" i="26"/>
  <c r="AF35" i="26"/>
  <c r="AG35" i="26"/>
  <c r="AH35" i="26"/>
  <c r="AI35" i="26"/>
  <c r="AJ35" i="26"/>
  <c r="AK35" i="26"/>
  <c r="AL35" i="26"/>
  <c r="AN35" i="26"/>
  <c r="AO35" i="26"/>
  <c r="AP35" i="26"/>
  <c r="AR35" i="26"/>
  <c r="AW35" i="26"/>
  <c r="AX35" i="26"/>
  <c r="AZ35" i="26"/>
  <c r="BA35" i="26"/>
  <c r="BB35" i="26"/>
  <c r="BC35" i="26"/>
  <c r="P36" i="26"/>
  <c r="AD36" i="26"/>
  <c r="AE36" i="26"/>
  <c r="AF36" i="26"/>
  <c r="AG36" i="26"/>
  <c r="AH36" i="26"/>
  <c r="AI36" i="26"/>
  <c r="AJ36" i="26"/>
  <c r="AK36" i="26"/>
  <c r="AL36" i="26"/>
  <c r="AN36" i="26"/>
  <c r="AO36" i="26"/>
  <c r="AP36" i="26"/>
  <c r="AR36" i="26"/>
  <c r="AW36" i="26"/>
  <c r="AX36" i="26"/>
  <c r="AZ36" i="26"/>
  <c r="BA36" i="26"/>
  <c r="BB36" i="26"/>
  <c r="BC36" i="26"/>
  <c r="P37" i="26"/>
  <c r="AD37" i="26"/>
  <c r="AE37" i="26"/>
  <c r="AF37" i="26"/>
  <c r="AG37" i="26"/>
  <c r="AH37" i="26"/>
  <c r="AI37" i="26"/>
  <c r="AJ37" i="26"/>
  <c r="AK37" i="26"/>
  <c r="AL37" i="26"/>
  <c r="AN37" i="26"/>
  <c r="AO37" i="26"/>
  <c r="AP37" i="26"/>
  <c r="AR37" i="26"/>
  <c r="AW37" i="26"/>
  <c r="AX37" i="26"/>
  <c r="AZ37" i="26"/>
  <c r="BA37" i="26"/>
  <c r="BB37" i="26"/>
  <c r="BC37" i="26"/>
  <c r="P38" i="26"/>
  <c r="AD38" i="26"/>
  <c r="AE38" i="26"/>
  <c r="AF38" i="26"/>
  <c r="AG38" i="26"/>
  <c r="AH38" i="26"/>
  <c r="AI38" i="26"/>
  <c r="AJ38" i="26"/>
  <c r="AK38" i="26"/>
  <c r="AL38" i="26"/>
  <c r="AN38" i="26"/>
  <c r="AO38" i="26"/>
  <c r="AP38" i="26"/>
  <c r="AR38" i="26"/>
  <c r="AW38" i="26"/>
  <c r="AX38" i="26"/>
  <c r="AZ38" i="26"/>
  <c r="BA38" i="26"/>
  <c r="BB38" i="26"/>
  <c r="BC38" i="26"/>
  <c r="P39" i="26"/>
  <c r="AD39" i="26"/>
  <c r="AE39" i="26"/>
  <c r="AF39" i="26"/>
  <c r="AG39" i="26"/>
  <c r="AH39" i="26"/>
  <c r="AI39" i="26"/>
  <c r="AJ39" i="26"/>
  <c r="AK39" i="26"/>
  <c r="AL39" i="26"/>
  <c r="AR39" i="26"/>
  <c r="AW39" i="26"/>
  <c r="AX39" i="26"/>
  <c r="AZ39" i="26"/>
  <c r="BA39" i="26"/>
  <c r="BB39" i="26"/>
  <c r="BC39" i="26"/>
  <c r="P40" i="26"/>
  <c r="AD40" i="26"/>
  <c r="AE40" i="26"/>
  <c r="AF40" i="26"/>
  <c r="AG40" i="26"/>
  <c r="AH40" i="26"/>
  <c r="AI40" i="26"/>
  <c r="AJ40" i="26"/>
  <c r="AK40" i="26"/>
  <c r="AL40" i="26"/>
  <c r="AN40" i="26"/>
  <c r="AO40" i="26"/>
  <c r="AP40" i="26"/>
  <c r="AQ40" i="26"/>
  <c r="AW40" i="26"/>
  <c r="AX40" i="26"/>
  <c r="AZ40" i="26"/>
  <c r="BA40" i="26"/>
  <c r="BB40" i="26"/>
  <c r="BC40" i="26"/>
  <c r="P41" i="26"/>
  <c r="AD41" i="26"/>
  <c r="AE41" i="26"/>
  <c r="AF41" i="26"/>
  <c r="AG41" i="26"/>
  <c r="AH41" i="26"/>
  <c r="AI41" i="26"/>
  <c r="AJ41" i="26"/>
  <c r="AK41" i="26"/>
  <c r="AL41" i="26"/>
  <c r="AN41" i="26"/>
  <c r="AO41" i="26"/>
  <c r="AP41" i="26"/>
  <c r="AQ41" i="26"/>
  <c r="AR41" i="26"/>
  <c r="AW41" i="26"/>
  <c r="AX41" i="26"/>
  <c r="AZ41" i="26"/>
  <c r="BA41" i="26"/>
  <c r="BB41" i="26"/>
  <c r="BC41" i="26"/>
  <c r="P42" i="26"/>
  <c r="AD42" i="26"/>
  <c r="AE42" i="26"/>
  <c r="AF42" i="26"/>
  <c r="AG42" i="26"/>
  <c r="AH42" i="26"/>
  <c r="AI42" i="26"/>
  <c r="AJ42" i="26"/>
  <c r="AK42" i="26"/>
  <c r="AL42" i="26"/>
  <c r="AN42" i="26"/>
  <c r="AO42" i="26"/>
  <c r="AP42" i="26"/>
  <c r="AR42" i="26"/>
  <c r="AW42" i="26"/>
  <c r="AX42" i="26"/>
  <c r="AZ42" i="26"/>
  <c r="BA42" i="26"/>
  <c r="BB42" i="26"/>
  <c r="BC42" i="26"/>
  <c r="P43" i="26"/>
  <c r="AD43" i="26"/>
  <c r="AE43" i="26"/>
  <c r="AF43" i="26"/>
  <c r="AG43" i="26"/>
  <c r="AH43" i="26"/>
  <c r="AI43" i="26"/>
  <c r="AJ43" i="26"/>
  <c r="AK43" i="26"/>
  <c r="AL43" i="26"/>
  <c r="AN43" i="26"/>
  <c r="AO43" i="26"/>
  <c r="AP43" i="26"/>
  <c r="AR43" i="26"/>
  <c r="AW43" i="26"/>
  <c r="AX43" i="26"/>
  <c r="AZ43" i="26"/>
  <c r="BA43" i="26"/>
  <c r="BB43" i="26"/>
  <c r="BC43" i="26"/>
  <c r="AD44" i="26"/>
  <c r="AE44" i="26"/>
  <c r="AF44" i="26"/>
  <c r="AG44" i="26"/>
  <c r="AH44" i="26"/>
  <c r="AI44" i="26"/>
  <c r="AJ44" i="26"/>
  <c r="AK44" i="26"/>
  <c r="AL44" i="26"/>
  <c r="AN44" i="26"/>
  <c r="AO44" i="26"/>
  <c r="AP44" i="26"/>
  <c r="AW44" i="26"/>
  <c r="AX44" i="26"/>
  <c r="AZ44" i="26"/>
  <c r="BA44" i="26"/>
  <c r="BB44" i="26"/>
  <c r="BC44" i="26"/>
  <c r="P45" i="26"/>
  <c r="AD45" i="26"/>
  <c r="AE45" i="26"/>
  <c r="AF45" i="26"/>
  <c r="AG45" i="26"/>
  <c r="AH45" i="26"/>
  <c r="AI45" i="26"/>
  <c r="AJ45" i="26"/>
  <c r="AK45" i="26"/>
  <c r="AL45" i="26"/>
  <c r="AN45" i="26"/>
  <c r="AO45" i="26"/>
  <c r="AP45" i="26"/>
  <c r="AR45" i="26"/>
  <c r="AW45" i="26"/>
  <c r="AX45" i="26"/>
  <c r="AZ45" i="26"/>
  <c r="BA45" i="26"/>
  <c r="BB45" i="26"/>
  <c r="BC45" i="26"/>
  <c r="P46" i="26"/>
  <c r="AD46" i="26"/>
  <c r="AE46" i="26"/>
  <c r="AF46" i="26"/>
  <c r="AG46" i="26"/>
  <c r="AH46" i="26"/>
  <c r="AI46" i="26"/>
  <c r="AJ46" i="26"/>
  <c r="AK46" i="26"/>
  <c r="AL46" i="26"/>
  <c r="AN46" i="26"/>
  <c r="AO46" i="26"/>
  <c r="AP46" i="26"/>
  <c r="AR46" i="26"/>
  <c r="AW46" i="26"/>
  <c r="AX46" i="26"/>
  <c r="AZ46" i="26"/>
  <c r="BA46" i="26"/>
  <c r="BB46" i="26"/>
  <c r="BC46" i="26"/>
  <c r="P47" i="26"/>
  <c r="AD47" i="26"/>
  <c r="AE47" i="26"/>
  <c r="AF47" i="26"/>
  <c r="AG47" i="26"/>
  <c r="AH47" i="26"/>
  <c r="AI47" i="26"/>
  <c r="AJ47" i="26"/>
  <c r="AK47" i="26"/>
  <c r="AL47" i="26"/>
  <c r="AN47" i="26"/>
  <c r="AO47" i="26"/>
  <c r="AP47" i="26"/>
  <c r="AR47" i="26"/>
  <c r="AW47" i="26"/>
  <c r="AX47" i="26"/>
  <c r="AZ47" i="26"/>
  <c r="BA47" i="26"/>
  <c r="BB47" i="26"/>
  <c r="BC47" i="26"/>
  <c r="P48" i="26"/>
  <c r="AD48" i="26"/>
  <c r="AE48" i="26"/>
  <c r="AF48" i="26"/>
  <c r="AG48" i="26"/>
  <c r="AH48" i="26"/>
  <c r="AI48" i="26"/>
  <c r="AJ48" i="26"/>
  <c r="AK48" i="26"/>
  <c r="AL48" i="26"/>
  <c r="AN48" i="26"/>
  <c r="AO48" i="26"/>
  <c r="AP48" i="26"/>
  <c r="AR48" i="26"/>
  <c r="AW48" i="26"/>
  <c r="AX48" i="26"/>
  <c r="AZ48" i="26"/>
  <c r="BA48" i="26"/>
  <c r="BB48" i="26"/>
  <c r="BC48" i="26"/>
  <c r="P49" i="26"/>
  <c r="AD49" i="26"/>
  <c r="AE49" i="26"/>
  <c r="AF49" i="26"/>
  <c r="AG49" i="26"/>
  <c r="AH49" i="26"/>
  <c r="AI49" i="26"/>
  <c r="AJ49" i="26"/>
  <c r="AK49" i="26"/>
  <c r="AL49" i="26"/>
  <c r="AN49" i="26"/>
  <c r="AO49" i="26"/>
  <c r="AP49" i="26"/>
  <c r="AR49" i="26"/>
  <c r="AW49" i="26"/>
  <c r="AX49" i="26"/>
  <c r="AZ49" i="26"/>
  <c r="BA49" i="26"/>
  <c r="BB49" i="26"/>
  <c r="BC49" i="26"/>
  <c r="P50" i="26"/>
  <c r="AD50" i="26"/>
  <c r="AE50" i="26"/>
  <c r="AF50" i="26"/>
  <c r="AG50" i="26"/>
  <c r="AH50" i="26"/>
  <c r="AI50" i="26"/>
  <c r="AJ50" i="26"/>
  <c r="AK50" i="26"/>
  <c r="AL50" i="26"/>
  <c r="AR50" i="26"/>
  <c r="AW50" i="26"/>
  <c r="AX50" i="26"/>
  <c r="AZ50" i="26"/>
  <c r="BA50" i="26"/>
  <c r="BB50" i="26"/>
  <c r="BC50" i="26"/>
  <c r="P51" i="26"/>
  <c r="AN51" i="26"/>
  <c r="AO51" i="26"/>
  <c r="AP51" i="26"/>
  <c r="AQ51" i="26"/>
  <c r="AZ51" i="26"/>
  <c r="BC51" i="26"/>
  <c r="AE52" i="26"/>
  <c r="AF52" i="26"/>
  <c r="AG52" i="26"/>
  <c r="AH52" i="26"/>
  <c r="AI52" i="26"/>
  <c r="AJ52" i="26"/>
  <c r="AK52" i="26"/>
  <c r="AL52" i="26"/>
  <c r="AM52" i="26"/>
  <c r="AN52" i="26"/>
  <c r="AO52" i="26"/>
  <c r="AP52" i="26"/>
  <c r="AR52" i="26"/>
  <c r="AW52" i="26"/>
  <c r="AX52" i="26"/>
  <c r="AY52" i="26"/>
  <c r="AZ52" i="26"/>
  <c r="BA52" i="26"/>
  <c r="BB52" i="26"/>
  <c r="BC52" i="26"/>
  <c r="P53" i="26"/>
  <c r="AD53" i="26"/>
  <c r="AE53" i="26"/>
  <c r="AF53" i="26"/>
  <c r="AG53" i="26"/>
  <c r="AH53" i="26"/>
  <c r="AI53" i="26"/>
  <c r="AJ53" i="26"/>
  <c r="AK53" i="26"/>
  <c r="AL53" i="26"/>
  <c r="AN53" i="26"/>
  <c r="AO53" i="26"/>
  <c r="AP53" i="26"/>
  <c r="AR53" i="26"/>
  <c r="AW53" i="26"/>
  <c r="AX53" i="26"/>
  <c r="AZ53" i="26"/>
  <c r="BA53" i="26"/>
  <c r="BB53" i="26"/>
  <c r="BC53" i="26"/>
  <c r="AE54" i="26"/>
  <c r="AF54" i="26"/>
  <c r="AG54" i="26"/>
  <c r="AH54" i="26"/>
  <c r="AI54" i="26"/>
  <c r="AJ54" i="26"/>
  <c r="AK54" i="26"/>
  <c r="AL54" i="26"/>
  <c r="AM54" i="26"/>
  <c r="AN54" i="26"/>
  <c r="AO54" i="26"/>
  <c r="AP54" i="26"/>
  <c r="AR54" i="26"/>
  <c r="AW54" i="26"/>
  <c r="AX54" i="26"/>
  <c r="AY54" i="26"/>
  <c r="AZ54" i="26"/>
  <c r="BA54" i="26"/>
  <c r="BB54" i="26"/>
  <c r="BC54" i="26"/>
  <c r="AE55" i="26"/>
  <c r="AF55" i="26"/>
  <c r="AG55" i="26"/>
  <c r="AH55" i="26"/>
  <c r="AI55" i="26"/>
  <c r="AJ55" i="26"/>
  <c r="AK55" i="26"/>
  <c r="AL55" i="26"/>
  <c r="AM55" i="26"/>
  <c r="AN55" i="26"/>
  <c r="AO55" i="26"/>
  <c r="AP55" i="26"/>
  <c r="AW55" i="26"/>
  <c r="AX55" i="26"/>
  <c r="AY55" i="26"/>
  <c r="AZ55" i="26"/>
  <c r="BA55" i="26"/>
  <c r="BB55" i="26"/>
  <c r="BC55" i="26"/>
  <c r="P56" i="26"/>
  <c r="AD56" i="26"/>
  <c r="AE56" i="26"/>
  <c r="AF56" i="26"/>
  <c r="AG56" i="26"/>
  <c r="AH56" i="26"/>
  <c r="AI56" i="26"/>
  <c r="AJ56" i="26"/>
  <c r="AK56" i="26"/>
  <c r="AL56" i="26"/>
  <c r="AN56" i="26"/>
  <c r="AO56" i="26"/>
  <c r="AP56" i="26"/>
  <c r="AR56" i="26"/>
  <c r="AW56" i="26"/>
  <c r="AX56" i="26"/>
  <c r="AZ56" i="26"/>
  <c r="BA56" i="26"/>
  <c r="BB56" i="26"/>
  <c r="BC56" i="26"/>
  <c r="AD57" i="26"/>
  <c r="AE57" i="26"/>
  <c r="AF57" i="26"/>
  <c r="AG57" i="26"/>
  <c r="AH57" i="26"/>
  <c r="AI57" i="26"/>
  <c r="AJ57" i="26"/>
  <c r="AK57" i="26"/>
  <c r="AL57" i="26"/>
  <c r="AN57" i="26"/>
  <c r="AO57" i="26"/>
  <c r="AP57" i="26"/>
  <c r="AR57" i="26"/>
  <c r="AZ57" i="26"/>
  <c r="BC57" i="26"/>
  <c r="P58" i="26"/>
  <c r="AD58" i="26"/>
  <c r="AE58" i="26"/>
  <c r="AF58" i="26"/>
  <c r="AG58" i="26"/>
  <c r="AH58" i="26"/>
  <c r="AI58" i="26"/>
  <c r="AJ58" i="26"/>
  <c r="AK58" i="26"/>
  <c r="AL58" i="26"/>
  <c r="AN58" i="26"/>
  <c r="AO58" i="26"/>
  <c r="AP58" i="26"/>
  <c r="AR58" i="26"/>
  <c r="AW58" i="26"/>
  <c r="AX58" i="26"/>
  <c r="AY58" i="26"/>
  <c r="AZ58" i="26"/>
  <c r="BA58" i="26"/>
  <c r="BB58" i="26"/>
  <c r="BC58" i="26"/>
  <c r="P59" i="26"/>
  <c r="AN59" i="26"/>
  <c r="AO59" i="26"/>
  <c r="AP59" i="26"/>
  <c r="AR59" i="26"/>
  <c r="AW59" i="26"/>
  <c r="AX59" i="26"/>
  <c r="AY59" i="26"/>
  <c r="AZ59" i="26"/>
  <c r="BA59" i="26"/>
  <c r="BB59" i="26"/>
  <c r="BC59" i="26"/>
  <c r="AE60" i="26"/>
  <c r="AF60" i="26"/>
  <c r="AG60" i="26"/>
  <c r="AH60" i="26"/>
  <c r="AI60" i="26"/>
  <c r="AJ60" i="26"/>
  <c r="AK60" i="26"/>
  <c r="AL60" i="26"/>
  <c r="AM60" i="26"/>
  <c r="AR60" i="26"/>
  <c r="AW60" i="26"/>
  <c r="AX60" i="26"/>
  <c r="AZ60" i="26"/>
  <c r="BA60" i="26"/>
  <c r="BB60" i="26"/>
  <c r="BC60" i="26"/>
  <c r="AN61" i="26"/>
  <c r="AO61" i="26"/>
  <c r="AP61" i="26"/>
  <c r="AQ61" i="26"/>
  <c r="AW61" i="26"/>
  <c r="AX61" i="26"/>
  <c r="AZ61" i="26"/>
  <c r="BA61" i="26"/>
  <c r="BB61" i="26"/>
  <c r="BC61" i="26"/>
  <c r="AE62" i="26"/>
  <c r="AF62" i="26"/>
  <c r="AG62" i="26"/>
  <c r="AH62" i="26"/>
  <c r="AI62" i="26"/>
  <c r="AJ62" i="26"/>
  <c r="AK62" i="26"/>
  <c r="AL62" i="26"/>
  <c r="AM62" i="26"/>
  <c r="AN62" i="26"/>
  <c r="AO62" i="26"/>
  <c r="AP62" i="26"/>
  <c r="AR62" i="26"/>
  <c r="AZ62" i="26"/>
  <c r="BC62" i="26"/>
  <c r="AD63" i="26"/>
  <c r="AE63" i="26"/>
  <c r="AF63" i="26"/>
  <c r="AG63" i="26"/>
  <c r="AH63" i="26"/>
  <c r="AI63" i="26"/>
  <c r="AJ63" i="26"/>
  <c r="AK63" i="26"/>
  <c r="AL63" i="26"/>
  <c r="AN63" i="26"/>
  <c r="AO63" i="26"/>
  <c r="AP63" i="26"/>
  <c r="AW63" i="26"/>
  <c r="AX63" i="26"/>
  <c r="AY63" i="26"/>
  <c r="AZ63" i="26"/>
  <c r="BA63" i="26"/>
  <c r="BB63" i="26"/>
  <c r="BC63" i="26"/>
  <c r="AN64" i="26"/>
  <c r="AO64" i="26"/>
  <c r="AP64" i="26"/>
  <c r="AW64" i="26"/>
  <c r="AX64" i="26"/>
  <c r="AY64" i="26"/>
  <c r="AZ64" i="26"/>
  <c r="BA64" i="26"/>
  <c r="BB64" i="26"/>
  <c r="BC64" i="26"/>
  <c r="AN65" i="26"/>
  <c r="AO65" i="26"/>
  <c r="AP65" i="26"/>
  <c r="AW65" i="26"/>
  <c r="AX65" i="26"/>
  <c r="AZ65" i="26"/>
  <c r="BA65" i="26"/>
  <c r="BB65" i="26"/>
  <c r="BC65" i="26"/>
  <c r="AN66" i="26"/>
  <c r="AO66" i="26"/>
  <c r="AP66" i="26"/>
  <c r="AW66" i="26"/>
  <c r="AX66" i="26"/>
  <c r="AZ66" i="26"/>
  <c r="BA66" i="26"/>
  <c r="BB66" i="26"/>
  <c r="BC66" i="26"/>
  <c r="AN67" i="26"/>
  <c r="AO67" i="26"/>
  <c r="AP67" i="26"/>
  <c r="AW67" i="26"/>
  <c r="AZ67" i="26"/>
  <c r="AN68" i="26"/>
  <c r="AO68" i="26"/>
  <c r="AP68" i="26"/>
  <c r="AW68" i="26"/>
  <c r="AX68" i="26"/>
  <c r="AY68" i="26"/>
  <c r="AZ68" i="26"/>
  <c r="BA68" i="26"/>
  <c r="BB68" i="26"/>
  <c r="BC68" i="26"/>
  <c r="AN69" i="26"/>
  <c r="AO69" i="26"/>
  <c r="AP69" i="26"/>
  <c r="AW69" i="26"/>
  <c r="AX69" i="26"/>
  <c r="AY69" i="26"/>
  <c r="AZ69" i="26"/>
  <c r="BA69" i="26"/>
  <c r="BB69" i="26"/>
  <c r="BC69" i="26"/>
  <c r="AW70" i="26"/>
  <c r="AX70" i="26"/>
  <c r="AZ70" i="26"/>
  <c r="BA70" i="26"/>
  <c r="BB70" i="26"/>
  <c r="BC70" i="26"/>
  <c r="AW71" i="26"/>
  <c r="AX71" i="26"/>
  <c r="AZ71" i="26"/>
  <c r="BA71" i="26"/>
  <c r="BB71" i="26"/>
  <c r="BC71" i="26"/>
  <c r="AN72" i="26"/>
  <c r="AO72" i="26"/>
  <c r="AP72" i="26"/>
  <c r="AQ72" i="26"/>
  <c r="AW72" i="26"/>
  <c r="AZ72" i="26"/>
  <c r="AN73" i="26"/>
  <c r="AO73" i="26"/>
  <c r="AP73" i="26"/>
  <c r="AQ73" i="26"/>
  <c r="AW73" i="26"/>
  <c r="AX73" i="26"/>
  <c r="AY73" i="26"/>
  <c r="AZ73" i="26"/>
  <c r="BA73" i="26"/>
  <c r="BB73" i="26"/>
  <c r="BC73" i="26"/>
  <c r="AN74" i="26"/>
  <c r="AO74" i="26"/>
  <c r="AP74" i="26"/>
  <c r="AQ74" i="26"/>
  <c r="AW74" i="26"/>
  <c r="AX74" i="26"/>
  <c r="AY74" i="26"/>
  <c r="AZ74" i="26"/>
  <c r="BA74" i="26"/>
  <c r="BB74" i="26"/>
  <c r="BC74" i="26"/>
  <c r="AN75" i="26"/>
  <c r="AO75" i="26"/>
  <c r="AP75" i="26"/>
  <c r="AW75" i="26"/>
  <c r="AX75" i="26"/>
  <c r="AY75" i="26"/>
  <c r="AZ75" i="26"/>
  <c r="BA75" i="26"/>
  <c r="BB75" i="26"/>
  <c r="BC75" i="26"/>
  <c r="AN76" i="26"/>
  <c r="AO76" i="26"/>
  <c r="AP76" i="26"/>
  <c r="AQ76" i="26"/>
  <c r="AW76" i="26"/>
  <c r="AX76" i="26"/>
  <c r="AZ76" i="26"/>
  <c r="BA76" i="26"/>
  <c r="BB76" i="26"/>
  <c r="BC76" i="26"/>
  <c r="AN77" i="26"/>
  <c r="AO77" i="26"/>
  <c r="AP77" i="26"/>
  <c r="AQ77" i="26"/>
  <c r="AW77" i="26"/>
  <c r="AX77" i="26"/>
  <c r="AZ77" i="26"/>
  <c r="BA77" i="26"/>
  <c r="BB77" i="26"/>
  <c r="BC77" i="26"/>
  <c r="AN78" i="26"/>
  <c r="AO78" i="26"/>
  <c r="AP78" i="26"/>
  <c r="AQ78" i="26"/>
  <c r="AW78" i="26"/>
  <c r="AX78" i="26"/>
  <c r="AZ78" i="26"/>
  <c r="BA78" i="26"/>
  <c r="BB78" i="26"/>
  <c r="BC78" i="26"/>
  <c r="AN79" i="26"/>
  <c r="AO79" i="26"/>
  <c r="AP79" i="26"/>
  <c r="AQ79" i="26"/>
  <c r="AW79" i="26"/>
  <c r="AX79" i="26"/>
  <c r="AZ79" i="26"/>
  <c r="BA79" i="26"/>
  <c r="BB79" i="26"/>
  <c r="BC79" i="26"/>
  <c r="AN80" i="26"/>
  <c r="AO80" i="26"/>
  <c r="AP80" i="26"/>
  <c r="AQ80" i="26"/>
  <c r="AW80" i="26"/>
  <c r="AX80" i="26"/>
  <c r="AZ80" i="26"/>
  <c r="BA80" i="26"/>
  <c r="BB80" i="26"/>
  <c r="BC80" i="26"/>
  <c r="AN81" i="26"/>
  <c r="AO81" i="26"/>
  <c r="AP81" i="26"/>
  <c r="AQ81" i="26"/>
  <c r="AW81" i="26"/>
  <c r="AX81" i="26"/>
  <c r="AZ81" i="26"/>
  <c r="BA81" i="26"/>
  <c r="BB81" i="26"/>
  <c r="BC81" i="26"/>
  <c r="AN82" i="26"/>
  <c r="AO82" i="26"/>
  <c r="AP82" i="26"/>
  <c r="AW82" i="26"/>
  <c r="AX82" i="26"/>
  <c r="AZ82" i="26"/>
  <c r="BA82" i="26"/>
  <c r="BB82" i="26"/>
  <c r="BC82" i="26"/>
  <c r="AN83" i="26"/>
  <c r="AO83" i="26"/>
  <c r="AP83" i="26"/>
  <c r="AQ83" i="26"/>
  <c r="AW83" i="26"/>
  <c r="AX83" i="26"/>
  <c r="AZ83" i="26"/>
  <c r="BA83" i="26"/>
  <c r="BB83" i="26"/>
  <c r="BC83" i="26"/>
  <c r="AN84" i="26"/>
  <c r="AO84" i="26"/>
  <c r="AP84" i="26"/>
  <c r="AZ84" i="26"/>
  <c r="BC84" i="26"/>
  <c r="AW85" i="26"/>
  <c r="AX85" i="26"/>
  <c r="AZ85" i="26"/>
  <c r="BA85" i="26"/>
  <c r="BB85" i="26"/>
  <c r="BC85" i="26"/>
  <c r="AW86" i="26"/>
  <c r="AX86" i="26"/>
  <c r="AZ86" i="26"/>
  <c r="BA86" i="26"/>
  <c r="BB86" i="26"/>
  <c r="BC86" i="26"/>
  <c r="AW87" i="26"/>
  <c r="AX87" i="26"/>
  <c r="AZ87" i="26"/>
  <c r="BA87" i="26"/>
  <c r="BB87" i="26"/>
  <c r="BC87" i="26"/>
  <c r="AW88" i="26"/>
  <c r="AX88" i="26"/>
  <c r="AZ88" i="26"/>
  <c r="BA88" i="26"/>
  <c r="BB88" i="26"/>
  <c r="BC88" i="26"/>
  <c r="AW89" i="26"/>
  <c r="AX89" i="26"/>
  <c r="AZ89" i="26"/>
  <c r="BA89" i="26"/>
  <c r="BB89" i="26"/>
  <c r="BC89" i="26"/>
  <c r="AW90" i="26"/>
  <c r="AX90" i="26"/>
  <c r="AZ90" i="26"/>
  <c r="BA90" i="26"/>
  <c r="BB90" i="26"/>
  <c r="BC90" i="26"/>
  <c r="AW91" i="26"/>
  <c r="AX91" i="26"/>
  <c r="AZ91" i="26"/>
  <c r="BA91" i="26"/>
  <c r="BB91" i="26"/>
  <c r="BC91" i="26"/>
  <c r="AW92" i="26"/>
  <c r="AX92" i="26"/>
  <c r="AZ92" i="26"/>
  <c r="BA92" i="26"/>
  <c r="BB92" i="26"/>
  <c r="BC92" i="26"/>
  <c r="AW93" i="26"/>
  <c r="AX93" i="26"/>
  <c r="AZ93" i="26"/>
  <c r="BA93" i="26"/>
  <c r="BB93" i="26"/>
  <c r="BC93" i="26"/>
  <c r="AW94" i="26"/>
  <c r="AX94" i="26"/>
  <c r="AZ94" i="26"/>
  <c r="BA94" i="26"/>
  <c r="BB94" i="26"/>
  <c r="BC94" i="26"/>
  <c r="AW95" i="26"/>
  <c r="AX95" i="26"/>
  <c r="AZ95" i="26"/>
  <c r="BA95" i="26"/>
  <c r="BB95" i="26"/>
  <c r="BC95" i="26"/>
  <c r="AW96" i="26"/>
  <c r="AX96" i="26"/>
  <c r="AZ96" i="26"/>
  <c r="BA96" i="26"/>
  <c r="BB96" i="26"/>
  <c r="BC96" i="26"/>
  <c r="AZ97" i="26"/>
  <c r="BC97" i="26"/>
  <c r="AW98" i="26"/>
  <c r="AX98" i="26"/>
  <c r="AY98" i="26"/>
  <c r="AZ98" i="26"/>
  <c r="BA98" i="26"/>
  <c r="BB98" i="26"/>
  <c r="BC98" i="26"/>
  <c r="AW99" i="26"/>
  <c r="AX99" i="26"/>
  <c r="AY99" i="26"/>
  <c r="AZ99" i="26"/>
  <c r="BA99" i="26"/>
  <c r="BB99" i="26"/>
  <c r="BC99" i="26"/>
  <c r="AW100" i="26"/>
  <c r="AX100" i="26"/>
  <c r="AZ100" i="26"/>
  <c r="BA100" i="26"/>
  <c r="BB100" i="26"/>
  <c r="BC100" i="26"/>
  <c r="AW101" i="26"/>
  <c r="AX101" i="26"/>
  <c r="AZ101" i="26"/>
  <c r="BA101" i="26"/>
  <c r="BB101" i="26"/>
  <c r="BC101" i="26"/>
  <c r="AW103" i="26"/>
  <c r="AX103" i="26"/>
  <c r="AY103" i="26"/>
  <c r="AZ103" i="26"/>
  <c r="BA103" i="26"/>
  <c r="BB103" i="26"/>
  <c r="BC103" i="26"/>
  <c r="P6" i="2"/>
  <c r="AD6" i="2" s="1"/>
  <c r="AM6" i="26" s="1"/>
  <c r="P7" i="2"/>
  <c r="Y7" i="26" s="1"/>
  <c r="P8" i="2"/>
  <c r="AD8" i="2" s="1"/>
  <c r="AM8" i="26" s="1"/>
  <c r="P9" i="2"/>
  <c r="AD9" i="2"/>
  <c r="AM9" i="26" s="1"/>
  <c r="P10" i="2"/>
  <c r="AD10" i="2" s="1"/>
  <c r="AM10" i="26" s="1"/>
  <c r="P11" i="2"/>
  <c r="AD11" i="2" s="1"/>
  <c r="AM11" i="26" s="1"/>
  <c r="P12" i="2"/>
  <c r="AD12" i="2" s="1"/>
  <c r="AM12" i="26" s="1"/>
  <c r="P13" i="2"/>
  <c r="AD13" i="2" s="1"/>
  <c r="AM13" i="26" s="1"/>
  <c r="P14" i="2"/>
  <c r="AD14" i="2" s="1"/>
  <c r="AM14" i="26" s="1"/>
  <c r="P15" i="2"/>
  <c r="AD15" i="2" s="1"/>
  <c r="AM15" i="26" s="1"/>
  <c r="P16" i="2"/>
  <c r="AD16" i="2" s="1"/>
  <c r="AM16" i="26" s="1"/>
  <c r="P17" i="2"/>
  <c r="AD17" i="2"/>
  <c r="AM17" i="26" s="1"/>
  <c r="P18" i="2"/>
  <c r="AD18" i="2" s="1"/>
  <c r="AM18" i="26" s="1"/>
  <c r="P19" i="2"/>
  <c r="AD19" i="2" s="1"/>
  <c r="AM19" i="26" s="1"/>
  <c r="P20" i="2"/>
  <c r="AD20" i="2" s="1"/>
  <c r="AM20" i="26" s="1"/>
  <c r="P21" i="2"/>
  <c r="AD21" i="2" s="1"/>
  <c r="AM21" i="26" s="1"/>
  <c r="P22" i="2"/>
  <c r="AD22" i="2" s="1"/>
  <c r="AM22" i="26" s="1"/>
  <c r="P23" i="2"/>
  <c r="AD23" i="2" s="1"/>
  <c r="AM23" i="26" s="1"/>
  <c r="P24" i="2"/>
  <c r="AD24" i="2" s="1"/>
  <c r="AM24" i="26" s="1"/>
  <c r="P25" i="2"/>
  <c r="AD25" i="2" s="1"/>
  <c r="AM25" i="26" s="1"/>
  <c r="P26" i="2"/>
  <c r="AD26" i="2" s="1"/>
  <c r="AM26" i="26" s="1"/>
  <c r="P27" i="2"/>
  <c r="AD27" i="2" s="1"/>
  <c r="AM27" i="26" s="1"/>
  <c r="P28" i="2"/>
  <c r="AD28" i="2" s="1"/>
  <c r="AM28" i="26" s="1"/>
  <c r="P29" i="2"/>
  <c r="Y29" i="26" s="1"/>
  <c r="P30" i="2"/>
  <c r="AD30" i="2" s="1"/>
  <c r="AM30" i="26" s="1"/>
  <c r="P31" i="2"/>
  <c r="AD31" i="2" s="1"/>
  <c r="AM31" i="26" s="1"/>
  <c r="P32" i="2"/>
  <c r="AD32" i="2" s="1"/>
  <c r="AM32" i="26" s="1"/>
  <c r="P33" i="2"/>
  <c r="AD33" i="2"/>
  <c r="AM33" i="26" s="1"/>
  <c r="P34" i="2"/>
  <c r="AD34" i="2" s="1"/>
  <c r="AM34" i="26" s="1"/>
  <c r="P35" i="2"/>
  <c r="AD35" i="2" s="1"/>
  <c r="AM35" i="26" s="1"/>
  <c r="P36" i="2"/>
  <c r="AD36" i="2" s="1"/>
  <c r="AM36" i="26" s="1"/>
  <c r="P37" i="2"/>
  <c r="AD37" i="2" s="1"/>
  <c r="AM37" i="26" s="1"/>
  <c r="P38" i="2"/>
  <c r="AD38" i="2" s="1"/>
  <c r="AM38" i="26" s="1"/>
  <c r="P39" i="2"/>
  <c r="AD39" i="2" s="1"/>
  <c r="AM39" i="26" s="1"/>
  <c r="P40" i="2"/>
  <c r="AD40" i="2" s="1"/>
  <c r="AM40" i="26" s="1"/>
  <c r="P41" i="2"/>
  <c r="AD41" i="2" s="1"/>
  <c r="AM41" i="26" s="1"/>
  <c r="P42" i="2"/>
  <c r="AD42" i="2" s="1"/>
  <c r="AM42" i="26" s="1"/>
  <c r="P43" i="2"/>
  <c r="AD43" i="2" s="1"/>
  <c r="AM43" i="26" s="1"/>
  <c r="P44" i="2"/>
  <c r="AD44" i="2" s="1"/>
  <c r="AM44" i="26" s="1"/>
  <c r="P45" i="2"/>
  <c r="Y45" i="26" s="1"/>
  <c r="P46" i="2"/>
  <c r="AD46" i="2" s="1"/>
  <c r="AM46" i="26" s="1"/>
  <c r="P47" i="2"/>
  <c r="AD47" i="2" s="1"/>
  <c r="AM47" i="26" s="1"/>
  <c r="P48" i="2"/>
  <c r="AD48" i="2" s="1"/>
  <c r="AM48" i="26" s="1"/>
  <c r="P49" i="2"/>
  <c r="AD49" i="2"/>
  <c r="AM49" i="26" s="1"/>
  <c r="P50" i="2"/>
  <c r="AD50" i="2" s="1"/>
  <c r="AM50" i="26" s="1"/>
  <c r="Q51" i="2"/>
  <c r="S51" i="2"/>
  <c r="T51" i="2"/>
  <c r="AC51" i="26" s="1"/>
  <c r="V51" i="2"/>
  <c r="AE51" i="26" s="1"/>
  <c r="W51" i="2"/>
  <c r="AF51" i="26" s="1"/>
  <c r="Y51" i="2"/>
  <c r="Z51" i="2"/>
  <c r="AI51" i="26" s="1"/>
  <c r="AB51" i="2"/>
  <c r="AK51" i="26" s="1"/>
  <c r="AC51" i="2"/>
  <c r="P53" i="2"/>
  <c r="AD53" i="2" s="1"/>
  <c r="AM53" i="26" s="1"/>
  <c r="P56" i="2"/>
  <c r="AD56" i="2" s="1"/>
  <c r="P57" i="2"/>
  <c r="P59" i="2" s="1"/>
  <c r="Y59" i="26" s="1"/>
  <c r="P58" i="2"/>
  <c r="AD58" i="2" s="1"/>
  <c r="AM58" i="26" s="1"/>
  <c r="O59" i="2"/>
  <c r="X59" i="26" s="1"/>
  <c r="W59" i="2"/>
  <c r="AF59" i="26" s="1"/>
  <c r="X59" i="2"/>
  <c r="AG59" i="26" s="1"/>
  <c r="Y59" i="2"/>
  <c r="AH59" i="26" s="1"/>
  <c r="Z59" i="2"/>
  <c r="AI59" i="26" s="1"/>
  <c r="AA59" i="2"/>
  <c r="AJ59" i="26" s="1"/>
  <c r="AB59" i="2"/>
  <c r="AK59" i="26" s="1"/>
  <c r="AC59" i="2"/>
  <c r="AL59" i="26" s="1"/>
  <c r="P63" i="2"/>
  <c r="AD63" i="2"/>
  <c r="AM63" i="26" s="1"/>
  <c r="J60" i="17"/>
  <c r="AP60" i="26" s="1"/>
  <c r="J70" i="17"/>
  <c r="AP70" i="26" s="1"/>
  <c r="H57" i="3"/>
  <c r="I57" i="3"/>
  <c r="AX57" i="26" s="1"/>
  <c r="L57" i="3"/>
  <c r="BA57" i="26" s="1"/>
  <c r="O58" i="3"/>
  <c r="O59" i="3"/>
  <c r="J60" i="3"/>
  <c r="AY60" i="26" s="1"/>
  <c r="J61" i="3"/>
  <c r="AY61" i="26" s="1"/>
  <c r="O61" i="3"/>
  <c r="I62" i="3"/>
  <c r="AX62" i="26" s="1"/>
  <c r="J65" i="3"/>
  <c r="AY65" i="26" s="1"/>
  <c r="J66" i="3"/>
  <c r="I67" i="3"/>
  <c r="AX67" i="26" s="1"/>
  <c r="L67" i="3"/>
  <c r="BA67" i="26" s="1"/>
  <c r="M67" i="3"/>
  <c r="BB67" i="26" s="1"/>
  <c r="N67" i="3"/>
  <c r="BC67" i="26" s="1"/>
  <c r="J70" i="3"/>
  <c r="J71" i="3"/>
  <c r="I72" i="3"/>
  <c r="AX72" i="26" s="1"/>
  <c r="L72" i="3"/>
  <c r="BA72" i="26" s="1"/>
  <c r="M72" i="3"/>
  <c r="BB72" i="26" s="1"/>
  <c r="N72" i="3"/>
  <c r="BC72" i="26" s="1"/>
  <c r="J76" i="3"/>
  <c r="AY76" i="26" s="1"/>
  <c r="J77" i="3"/>
  <c r="J78" i="3"/>
  <c r="AY78" i="26" s="1"/>
  <c r="J79" i="3"/>
  <c r="AY79" i="26" s="1"/>
  <c r="O79" i="3"/>
  <c r="J80" i="3"/>
  <c r="AY80" i="26" s="1"/>
  <c r="J81" i="3"/>
  <c r="AY81" i="26" s="1"/>
  <c r="O81" i="3"/>
  <c r="J82" i="3"/>
  <c r="AY82" i="26" s="1"/>
  <c r="J83" i="3"/>
  <c r="AY83" i="26" s="1"/>
  <c r="O83" i="3"/>
  <c r="H84" i="3"/>
  <c r="AW84" i="26" s="1"/>
  <c r="I84" i="3"/>
  <c r="AX84" i="26" s="1"/>
  <c r="L84" i="3"/>
  <c r="M84" i="3"/>
  <c r="BB84" i="26" s="1"/>
  <c r="J85" i="3"/>
  <c r="AY85" i="26" s="1"/>
  <c r="J86" i="3"/>
  <c r="AY86" i="26" s="1"/>
  <c r="J87" i="3"/>
  <c r="AY87" i="26" s="1"/>
  <c r="J88" i="3"/>
  <c r="AY88" i="26" s="1"/>
  <c r="J89" i="3"/>
  <c r="AY89" i="26" s="1"/>
  <c r="J90" i="3"/>
  <c r="AY90" i="26" s="1"/>
  <c r="J91" i="3"/>
  <c r="AY91" i="26" s="1"/>
  <c r="J92" i="3"/>
  <c r="AY92" i="26" s="1"/>
  <c r="J93" i="3"/>
  <c r="AY93" i="26" s="1"/>
  <c r="J94" i="3"/>
  <c r="AY94" i="26" s="1"/>
  <c r="J95" i="3"/>
  <c r="AY95" i="26" s="1"/>
  <c r="J96" i="3"/>
  <c r="AY96" i="26" s="1"/>
  <c r="H97" i="3"/>
  <c r="AW97" i="26" s="1"/>
  <c r="I97" i="3"/>
  <c r="AX97" i="26" s="1"/>
  <c r="J100" i="3"/>
  <c r="AY100" i="26" s="1"/>
  <c r="O100" i="3"/>
  <c r="J101" i="3"/>
  <c r="AY101" i="26" s="1"/>
  <c r="H102" i="3"/>
  <c r="AW102" i="26" s="1"/>
  <c r="I102" i="3"/>
  <c r="AX102" i="26" s="1"/>
  <c r="K102" i="3"/>
  <c r="L102" i="3"/>
  <c r="BA102" i="26" s="1"/>
  <c r="M102" i="3"/>
  <c r="BB102" i="26" s="1"/>
  <c r="N102" i="3"/>
  <c r="BC102" i="26" s="1"/>
  <c r="K17" i="7"/>
  <c r="BG17" i="26" s="1"/>
  <c r="O17" i="7"/>
  <c r="BK17" i="26" s="1"/>
  <c r="Q6" i="28"/>
  <c r="S6" i="28"/>
  <c r="T6" i="28"/>
  <c r="V6" i="28" s="1"/>
  <c r="W6" i="28"/>
  <c r="Y6" i="28"/>
  <c r="Z6" i="28"/>
  <c r="AB6" i="28" s="1"/>
  <c r="Q7" i="28"/>
  <c r="S7" i="28"/>
  <c r="T7" i="28"/>
  <c r="V7" i="28" s="1"/>
  <c r="W7" i="28"/>
  <c r="Y7" i="28"/>
  <c r="Z7" i="28"/>
  <c r="AB7" i="28" s="1"/>
  <c r="Q8" i="28"/>
  <c r="S8" i="28"/>
  <c r="T8" i="28"/>
  <c r="V8" i="28" s="1"/>
  <c r="W8" i="28"/>
  <c r="Y8" i="28"/>
  <c r="Z8" i="28"/>
  <c r="AB8" i="28" s="1"/>
  <c r="Q9" i="28"/>
  <c r="S9" i="28"/>
  <c r="T9" i="28"/>
  <c r="V9" i="28" s="1"/>
  <c r="W9" i="28"/>
  <c r="Y9" i="28"/>
  <c r="Z9" i="28"/>
  <c r="AB9" i="28" s="1"/>
  <c r="Q10" i="28"/>
  <c r="S10" i="28"/>
  <c r="T10" i="28"/>
  <c r="V10" i="28" s="1"/>
  <c r="W10" i="28"/>
  <c r="Y10" i="28"/>
  <c r="Z10" i="28"/>
  <c r="AB10" i="28" s="1"/>
  <c r="Q11" i="28"/>
  <c r="S11" i="28"/>
  <c r="T11" i="28"/>
  <c r="V11" i="28" s="1"/>
  <c r="W11" i="28"/>
  <c r="Y11" i="28"/>
  <c r="Z11" i="28"/>
  <c r="AB11" i="28" s="1"/>
  <c r="Q15" i="28"/>
  <c r="S15" i="28"/>
  <c r="T15" i="28"/>
  <c r="V15" i="28" s="1"/>
  <c r="W15" i="28"/>
  <c r="Y15" i="28"/>
  <c r="Z15" i="28"/>
  <c r="AB15" i="28" s="1"/>
  <c r="Q16" i="28"/>
  <c r="S16" i="28"/>
  <c r="T16" i="28"/>
  <c r="V16" i="28" s="1"/>
  <c r="W16" i="28"/>
  <c r="Y16" i="28"/>
  <c r="Z16" i="28"/>
  <c r="AB16" i="28" s="1"/>
  <c r="Q17" i="28"/>
  <c r="S17" i="28"/>
  <c r="T17" i="28"/>
  <c r="V17" i="28" s="1"/>
  <c r="W17" i="28"/>
  <c r="Y17" i="28"/>
  <c r="Z17" i="28"/>
  <c r="AB17" i="28" s="1"/>
  <c r="Q18" i="28"/>
  <c r="S18" i="28"/>
  <c r="T18" i="28"/>
  <c r="V18" i="28" s="1"/>
  <c r="W18" i="28"/>
  <c r="Y18" i="28"/>
  <c r="Z18" i="28"/>
  <c r="AB18" i="28" s="1"/>
  <c r="Q19" i="28"/>
  <c r="S19" i="28"/>
  <c r="T19" i="28"/>
  <c r="V19" i="28" s="1"/>
  <c r="W19" i="28"/>
  <c r="Y19" i="28"/>
  <c r="Z19" i="28"/>
  <c r="AB19" i="28" s="1"/>
  <c r="Q24" i="28"/>
  <c r="S24" i="28"/>
  <c r="T24" i="28"/>
  <c r="V24" i="28" s="1"/>
  <c r="W24" i="28"/>
  <c r="Y24" i="28"/>
  <c r="Z24" i="28"/>
  <c r="AB24" i="28" s="1"/>
  <c r="Q25" i="28"/>
  <c r="S25" i="28"/>
  <c r="T25" i="28"/>
  <c r="V25" i="28" s="1"/>
  <c r="W25" i="28"/>
  <c r="Y25" i="28"/>
  <c r="Z25" i="28"/>
  <c r="AB25" i="28" s="1"/>
  <c r="Q26" i="28"/>
  <c r="S26" i="28"/>
  <c r="T26" i="28"/>
  <c r="V26" i="28" s="1"/>
  <c r="W26" i="28"/>
  <c r="Y26" i="28"/>
  <c r="Z26" i="28"/>
  <c r="AB26" i="28" s="1"/>
  <c r="Q27" i="28"/>
  <c r="S27" i="28"/>
  <c r="T27" i="28"/>
  <c r="V27" i="28" s="1"/>
  <c r="W27" i="28"/>
  <c r="Y27" i="28"/>
  <c r="Z27" i="28"/>
  <c r="AB27" i="28" s="1"/>
  <c r="Q32" i="28"/>
  <c r="S32" i="28"/>
  <c r="T32" i="28"/>
  <c r="V32" i="28" s="1"/>
  <c r="W32" i="28"/>
  <c r="Y32" i="28"/>
  <c r="Z32" i="28"/>
  <c r="AB32" i="28" s="1"/>
  <c r="Q33" i="28"/>
  <c r="S33" i="28"/>
  <c r="T33" i="28"/>
  <c r="V33" i="28" s="1"/>
  <c r="W33" i="28"/>
  <c r="Y33" i="28"/>
  <c r="Z33" i="28"/>
  <c r="AB33" i="28" s="1"/>
  <c r="Q38" i="28"/>
  <c r="S38" i="28"/>
  <c r="T38" i="28"/>
  <c r="V38" i="28" s="1"/>
  <c r="W38" i="28"/>
  <c r="Y38" i="28"/>
  <c r="Z38" i="28"/>
  <c r="AB38" i="28" s="1"/>
  <c r="Q39" i="28"/>
  <c r="S39" i="28"/>
  <c r="T39" i="28"/>
  <c r="V39" i="28" s="1"/>
  <c r="W39" i="28"/>
  <c r="Y39" i="28"/>
  <c r="Z39" i="28"/>
  <c r="AB39" i="28" s="1"/>
  <c r="Q40" i="28"/>
  <c r="S40" i="28"/>
  <c r="T40" i="28"/>
  <c r="V40" i="28" s="1"/>
  <c r="W40" i="28"/>
  <c r="Y40" i="28"/>
  <c r="Z40" i="28"/>
  <c r="AB40" i="28" s="1"/>
  <c r="Q41" i="28"/>
  <c r="S41" i="28"/>
  <c r="T41" i="28"/>
  <c r="V41" i="28" s="1"/>
  <c r="W41" i="28"/>
  <c r="Y41" i="28"/>
  <c r="Z41" i="28"/>
  <c r="AB41" i="28" s="1"/>
  <c r="Q46" i="28"/>
  <c r="S46" i="28"/>
  <c r="T46" i="28"/>
  <c r="V46" i="28" s="1"/>
  <c r="W46" i="28"/>
  <c r="Y46" i="28"/>
  <c r="Z46" i="28"/>
  <c r="AB46" i="28" s="1"/>
  <c r="Q47" i="28"/>
  <c r="S47" i="28"/>
  <c r="T47" i="28"/>
  <c r="V47" i="28" s="1"/>
  <c r="W47" i="28"/>
  <c r="Y47" i="28"/>
  <c r="Z47" i="28"/>
  <c r="AB47" i="28" s="1"/>
  <c r="Q48" i="28"/>
  <c r="S48" i="28"/>
  <c r="T48" i="28"/>
  <c r="V48" i="28" s="1"/>
  <c r="W48" i="28"/>
  <c r="Y48" i="28"/>
  <c r="Z48" i="28"/>
  <c r="AB48" i="28" s="1"/>
  <c r="Q49" i="28"/>
  <c r="S49" i="28"/>
  <c r="T49" i="28"/>
  <c r="V49" i="28" s="1"/>
  <c r="W49" i="28"/>
  <c r="Y49" i="28"/>
  <c r="Z49" i="28"/>
  <c r="AB49" i="28" s="1"/>
  <c r="Q51" i="28"/>
  <c r="S51" i="28"/>
  <c r="T51" i="28"/>
  <c r="V51" i="28" s="1"/>
  <c r="W51" i="28"/>
  <c r="Y51" i="28"/>
  <c r="Z51" i="28"/>
  <c r="AB51" i="28" s="1"/>
  <c r="Q55" i="28"/>
  <c r="S55" i="28"/>
  <c r="T55" i="28"/>
  <c r="V55" i="28" s="1"/>
  <c r="W55" i="28"/>
  <c r="Y55" i="28"/>
  <c r="Z55" i="28"/>
  <c r="AB55" i="28" s="1"/>
  <c r="Q56" i="28"/>
  <c r="S56" i="28"/>
  <c r="T56" i="28"/>
  <c r="V56" i="28" s="1"/>
  <c r="W56" i="28"/>
  <c r="Y56" i="28"/>
  <c r="Z56" i="28"/>
  <c r="AB56" i="28" s="1"/>
  <c r="G6" i="27"/>
  <c r="G7" i="27"/>
  <c r="G9" i="27"/>
  <c r="N17" i="7"/>
  <c r="BJ17" i="26" s="1"/>
  <c r="M17" i="7"/>
  <c r="BI17" i="26" s="1"/>
  <c r="L17" i="7"/>
  <c r="J17" i="7"/>
  <c r="I17" i="7"/>
  <c r="H15" i="7"/>
  <c r="H14" i="7"/>
  <c r="H11" i="7"/>
  <c r="I180" i="21" s="1"/>
  <c r="H10" i="7"/>
  <c r="H7" i="7"/>
  <c r="H6" i="7"/>
  <c r="M57" i="3"/>
  <c r="BB57" i="26" s="1"/>
  <c r="J56" i="3"/>
  <c r="O53" i="3"/>
  <c r="J53" i="3"/>
  <c r="AY53" i="26" s="1"/>
  <c r="M51" i="3"/>
  <c r="L51" i="3"/>
  <c r="I51" i="3"/>
  <c r="AX51" i="26" s="1"/>
  <c r="H51" i="3"/>
  <c r="J50" i="3"/>
  <c r="O50" i="3" s="1"/>
  <c r="J49" i="3"/>
  <c r="J48" i="3"/>
  <c r="J47" i="3"/>
  <c r="J46" i="3"/>
  <c r="J45" i="3"/>
  <c r="J44" i="3"/>
  <c r="J43" i="3"/>
  <c r="O43" i="3" s="1"/>
  <c r="J42" i="3"/>
  <c r="J41" i="3"/>
  <c r="J40" i="3"/>
  <c r="J39" i="3"/>
  <c r="J38" i="3"/>
  <c r="O38" i="3" s="1"/>
  <c r="J37" i="3"/>
  <c r="O37" i="3" s="1"/>
  <c r="J36" i="3"/>
  <c r="J35" i="3"/>
  <c r="J34" i="3"/>
  <c r="J33" i="3"/>
  <c r="J32" i="3"/>
  <c r="J31" i="3"/>
  <c r="AY31" i="26" s="1"/>
  <c r="J30" i="3"/>
  <c r="O30" i="3" s="1"/>
  <c r="J29" i="3"/>
  <c r="J28" i="3"/>
  <c r="J27" i="3"/>
  <c r="J26" i="3"/>
  <c r="O26" i="3" s="1"/>
  <c r="J25" i="3"/>
  <c r="J24" i="3"/>
  <c r="J23" i="3"/>
  <c r="J22" i="3"/>
  <c r="J21" i="3"/>
  <c r="O21" i="3" s="1"/>
  <c r="J20" i="3"/>
  <c r="J19" i="3"/>
  <c r="J18" i="3"/>
  <c r="J17" i="3"/>
  <c r="O17" i="3" s="1"/>
  <c r="J16" i="3"/>
  <c r="O16" i="3" s="1"/>
  <c r="J15" i="3"/>
  <c r="J14" i="3"/>
  <c r="O14" i="3" s="1"/>
  <c r="J13" i="3"/>
  <c r="J12" i="3"/>
  <c r="J11" i="3"/>
  <c r="J10" i="3"/>
  <c r="J9" i="3"/>
  <c r="J8" i="3"/>
  <c r="O8" i="3" s="1"/>
  <c r="J7" i="3"/>
  <c r="J6" i="3"/>
  <c r="O6" i="3" s="1"/>
  <c r="H10" i="18"/>
  <c r="H13" i="19"/>
  <c r="H15" i="15"/>
  <c r="H12" i="16"/>
  <c r="H61" i="14"/>
  <c r="H94" i="21" s="1"/>
  <c r="H44" i="14"/>
  <c r="AR44" i="26" s="1"/>
  <c r="H40" i="14"/>
  <c r="AR40" i="26" s="1"/>
  <c r="H8" i="14"/>
  <c r="K82" i="17"/>
  <c r="AQ82" i="26" s="1"/>
  <c r="I71" i="17"/>
  <c r="AO71" i="26" s="1"/>
  <c r="I70" i="17"/>
  <c r="AO70" i="26" s="1"/>
  <c r="H70" i="17"/>
  <c r="AN70" i="26" s="1"/>
  <c r="K69" i="17"/>
  <c r="AQ69" i="26" s="1"/>
  <c r="K68" i="17"/>
  <c r="AQ68" i="26" s="1"/>
  <c r="K67" i="17"/>
  <c r="AQ67" i="26" s="1"/>
  <c r="K66" i="17"/>
  <c r="AQ66" i="26" s="1"/>
  <c r="K65" i="17"/>
  <c r="AQ65" i="26" s="1"/>
  <c r="K64" i="17"/>
  <c r="AQ64" i="26" s="1"/>
  <c r="K63" i="17"/>
  <c r="AQ63" i="26" s="1"/>
  <c r="K62" i="17"/>
  <c r="I60" i="17"/>
  <c r="AO60" i="26" s="1"/>
  <c r="H60" i="17"/>
  <c r="K59" i="17"/>
  <c r="AQ59" i="26" s="1"/>
  <c r="K58" i="17"/>
  <c r="AQ58" i="26" s="1"/>
  <c r="K57" i="17"/>
  <c r="AQ57" i="26" s="1"/>
  <c r="K56" i="17"/>
  <c r="AQ56" i="26" s="1"/>
  <c r="K55" i="17"/>
  <c r="AQ55" i="26" s="1"/>
  <c r="K54" i="17"/>
  <c r="AQ54" i="26" s="1"/>
  <c r="K53" i="17"/>
  <c r="AQ53" i="26" s="1"/>
  <c r="K52" i="17"/>
  <c r="J50" i="17"/>
  <c r="AP50" i="26" s="1"/>
  <c r="I50" i="17"/>
  <c r="AO50" i="26" s="1"/>
  <c r="H50" i="17"/>
  <c r="AN50" i="26" s="1"/>
  <c r="K49" i="17"/>
  <c r="AQ49" i="26" s="1"/>
  <c r="K48" i="17"/>
  <c r="AQ48" i="26" s="1"/>
  <c r="K47" i="17"/>
  <c r="AQ47" i="26" s="1"/>
  <c r="K46" i="17"/>
  <c r="AQ46" i="26" s="1"/>
  <c r="K45" i="17"/>
  <c r="AQ45" i="26" s="1"/>
  <c r="K44" i="17"/>
  <c r="AQ44" i="26" s="1"/>
  <c r="K43" i="17"/>
  <c r="AQ43" i="26" s="1"/>
  <c r="K42" i="17"/>
  <c r="J39" i="17"/>
  <c r="AP39" i="26" s="1"/>
  <c r="I39" i="17"/>
  <c r="AO39" i="26" s="1"/>
  <c r="H39" i="17"/>
  <c r="AN39" i="26" s="1"/>
  <c r="K38" i="17"/>
  <c r="AQ38" i="26" s="1"/>
  <c r="K37" i="17"/>
  <c r="AQ37" i="26" s="1"/>
  <c r="K36" i="17"/>
  <c r="AQ36" i="26" s="1"/>
  <c r="K35" i="17"/>
  <c r="AQ35" i="26" s="1"/>
  <c r="K34" i="17"/>
  <c r="AQ34" i="26" s="1"/>
  <c r="K33" i="17"/>
  <c r="AQ33" i="26" s="1"/>
  <c r="K32" i="17"/>
  <c r="AQ32" i="26" s="1"/>
  <c r="K31" i="17"/>
  <c r="AQ31" i="26" s="1"/>
  <c r="K30" i="17"/>
  <c r="AQ30" i="26" s="1"/>
  <c r="K29" i="17"/>
  <c r="AQ29" i="26" s="1"/>
  <c r="K28" i="17"/>
  <c r="AQ28" i="26" s="1"/>
  <c r="J25" i="17"/>
  <c r="AP25" i="26" s="1"/>
  <c r="I25" i="17"/>
  <c r="AO25" i="26" s="1"/>
  <c r="H25" i="17"/>
  <c r="AN25" i="26" s="1"/>
  <c r="K24" i="17"/>
  <c r="AQ24" i="26" s="1"/>
  <c r="K23" i="17"/>
  <c r="AQ23" i="26" s="1"/>
  <c r="K22" i="17"/>
  <c r="AQ22" i="26" s="1"/>
  <c r="K21" i="17"/>
  <c r="AQ21" i="26" s="1"/>
  <c r="K20" i="17"/>
  <c r="AQ20" i="26" s="1"/>
  <c r="K19" i="17"/>
  <c r="AQ19" i="26" s="1"/>
  <c r="K18" i="17"/>
  <c r="AQ18" i="26" s="1"/>
  <c r="J13" i="17"/>
  <c r="AP13" i="26" s="1"/>
  <c r="I13" i="17"/>
  <c r="AO13" i="26" s="1"/>
  <c r="H13" i="17"/>
  <c r="AN13" i="26" s="1"/>
  <c r="K12" i="17"/>
  <c r="AQ12" i="26" s="1"/>
  <c r="K11" i="17"/>
  <c r="AQ11" i="26" s="1"/>
  <c r="K10" i="17"/>
  <c r="AQ10" i="26" s="1"/>
  <c r="K9" i="17"/>
  <c r="AQ9" i="26" s="1"/>
  <c r="K8" i="17"/>
  <c r="AQ8" i="26" s="1"/>
  <c r="K7" i="17"/>
  <c r="V59" i="2"/>
  <c r="AE59" i="26" s="1"/>
  <c r="U59" i="2"/>
  <c r="AD59" i="26" s="1"/>
  <c r="T59" i="2"/>
  <c r="AC59" i="26" s="1"/>
  <c r="S59" i="2"/>
  <c r="AB59" i="26" s="1"/>
  <c r="R59" i="2"/>
  <c r="AA59" i="26" s="1"/>
  <c r="Q59" i="2"/>
  <c r="Z59" i="26" s="1"/>
  <c r="N59" i="2"/>
  <c r="W59" i="26" s="1"/>
  <c r="M59" i="2"/>
  <c r="L59" i="2"/>
  <c r="U59" i="26" s="1"/>
  <c r="K59" i="2"/>
  <c r="J59" i="2"/>
  <c r="S59" i="26" s="1"/>
  <c r="I59" i="2"/>
  <c r="R59" i="26" s="1"/>
  <c r="H59" i="2"/>
  <c r="Q59" i="26" s="1"/>
  <c r="AA51" i="2"/>
  <c r="AJ51" i="26" s="1"/>
  <c r="X51" i="2"/>
  <c r="AG51" i="26" s="1"/>
  <c r="U51" i="2"/>
  <c r="R51" i="2"/>
  <c r="O51" i="2"/>
  <c r="O61" i="2" s="1"/>
  <c r="N51" i="2"/>
  <c r="W51" i="26" s="1"/>
  <c r="M51" i="2"/>
  <c r="L51" i="2"/>
  <c r="K51" i="2"/>
  <c r="T51" i="26" s="1"/>
  <c r="J51" i="2"/>
  <c r="S51" i="26" s="1"/>
  <c r="I51" i="2"/>
  <c r="I61" i="2" s="1"/>
  <c r="R61" i="26" s="1"/>
  <c r="H51" i="2"/>
  <c r="K55" i="11"/>
  <c r="J55" i="11"/>
  <c r="J57" i="11" s="1"/>
  <c r="J60" i="11" s="1"/>
  <c r="I55" i="11"/>
  <c r="H55" i="11"/>
  <c r="K54" i="11"/>
  <c r="L54" i="11" s="1"/>
  <c r="L53" i="11"/>
  <c r="K53" i="11"/>
  <c r="K52" i="11"/>
  <c r="L52" i="11" s="1"/>
  <c r="L51" i="11"/>
  <c r="K51" i="11"/>
  <c r="K50" i="11"/>
  <c r="L50" i="11" s="1"/>
  <c r="L49" i="11"/>
  <c r="K49" i="11"/>
  <c r="K48" i="11"/>
  <c r="L48" i="11" s="1"/>
  <c r="L47" i="11"/>
  <c r="K47" i="11"/>
  <c r="J44" i="11"/>
  <c r="I44" i="11"/>
  <c r="P44" i="26" s="1"/>
  <c r="H44" i="11"/>
  <c r="K44" i="11" s="1"/>
  <c r="K43" i="11"/>
  <c r="L43" i="11" s="1"/>
  <c r="K42" i="11"/>
  <c r="L42" i="11" s="1"/>
  <c r="K41" i="11"/>
  <c r="L41" i="11" s="1"/>
  <c r="K40" i="11"/>
  <c r="L40" i="11" s="1"/>
  <c r="K39" i="11"/>
  <c r="L39" i="11" s="1"/>
  <c r="L38" i="11"/>
  <c r="K38" i="11"/>
  <c r="K37" i="11"/>
  <c r="L37" i="11" s="1"/>
  <c r="L36" i="11"/>
  <c r="K36" i="11"/>
  <c r="K35" i="11"/>
  <c r="L35" i="11" s="1"/>
  <c r="L34" i="11"/>
  <c r="K34" i="11"/>
  <c r="J31" i="11"/>
  <c r="I31" i="11"/>
  <c r="P31" i="26" s="1"/>
  <c r="L29" i="11"/>
  <c r="K29" i="11"/>
  <c r="K28" i="11"/>
  <c r="L28" i="11" s="1"/>
  <c r="L27" i="11"/>
  <c r="K27" i="11"/>
  <c r="K26" i="11"/>
  <c r="L26" i="11" s="1"/>
  <c r="L25" i="11"/>
  <c r="K25" i="11"/>
  <c r="L22" i="11"/>
  <c r="K22" i="11"/>
  <c r="H21" i="11"/>
  <c r="H20" i="11"/>
  <c r="K20" i="11" s="1"/>
  <c r="L19" i="11"/>
  <c r="K19" i="11"/>
  <c r="K18" i="11"/>
  <c r="L18" i="11" s="1"/>
  <c r="L17" i="11"/>
  <c r="K17" i="11"/>
  <c r="L16" i="11"/>
  <c r="K16" i="11"/>
  <c r="L15" i="11"/>
  <c r="K15" i="11"/>
  <c r="L14" i="11"/>
  <c r="K14" i="11"/>
  <c r="K13" i="11"/>
  <c r="L13" i="11" s="1"/>
  <c r="H13" i="11"/>
  <c r="K12" i="11"/>
  <c r="L12" i="11" s="1"/>
  <c r="L11" i="11"/>
  <c r="K11" i="11"/>
  <c r="K10" i="11"/>
  <c r="L10" i="11" s="1"/>
  <c r="K9" i="11"/>
  <c r="L9" i="11" s="1"/>
  <c r="J19" i="22"/>
  <c r="I19" i="22"/>
  <c r="H19" i="22"/>
  <c r="L18" i="22"/>
  <c r="K18" i="22"/>
  <c r="L17" i="22"/>
  <c r="K17" i="22"/>
  <c r="K16" i="22"/>
  <c r="L16" i="22" s="1"/>
  <c r="L15" i="22"/>
  <c r="K15" i="22"/>
  <c r="K14" i="22"/>
  <c r="L14" i="22" s="1"/>
  <c r="J11" i="22"/>
  <c r="I11" i="22"/>
  <c r="H11" i="22"/>
  <c r="L10" i="22"/>
  <c r="K10" i="22"/>
  <c r="L9" i="22"/>
  <c r="K9" i="22"/>
  <c r="K8" i="22"/>
  <c r="L8" i="22" s="1"/>
  <c r="L7" i="22"/>
  <c r="K7" i="22"/>
  <c r="K6" i="22"/>
  <c r="L6" i="22" s="1"/>
  <c r="J59" i="10"/>
  <c r="J63" i="10" s="1"/>
  <c r="I59" i="10"/>
  <c r="I63" i="10" s="1"/>
  <c r="I44" i="21" s="1"/>
  <c r="I51" i="10"/>
  <c r="J49" i="10"/>
  <c r="I49" i="10"/>
  <c r="H49" i="10"/>
  <c r="K48" i="10"/>
  <c r="L48" i="10" s="1"/>
  <c r="L47" i="10"/>
  <c r="K47" i="10"/>
  <c r="J44" i="10"/>
  <c r="I44" i="10"/>
  <c r="H44" i="10"/>
  <c r="L43" i="10"/>
  <c r="K43" i="10"/>
  <c r="K42" i="10"/>
  <c r="L42" i="10" s="1"/>
  <c r="K41" i="10"/>
  <c r="L41" i="10" s="1"/>
  <c r="K40" i="10"/>
  <c r="L40" i="10" s="1"/>
  <c r="I35" i="10"/>
  <c r="K33" i="10"/>
  <c r="L33" i="10" s="1"/>
  <c r="J31" i="10"/>
  <c r="I31" i="10"/>
  <c r="H31" i="10"/>
  <c r="H11" i="27" s="1"/>
  <c r="I11" i="27" s="1"/>
  <c r="K30" i="10"/>
  <c r="L30" i="10" s="1"/>
  <c r="K29" i="10"/>
  <c r="L29" i="10" s="1"/>
  <c r="L28" i="10"/>
  <c r="K28" i="10"/>
  <c r="L27" i="10"/>
  <c r="K27" i="10"/>
  <c r="L26" i="10"/>
  <c r="K26" i="10"/>
  <c r="J23" i="10"/>
  <c r="J35" i="10" s="1"/>
  <c r="I23" i="10"/>
  <c r="K22" i="10"/>
  <c r="L22" i="10" s="1"/>
  <c r="K19" i="10"/>
  <c r="L19" i="10" s="1"/>
  <c r="K18" i="10"/>
  <c r="L18" i="10" s="1"/>
  <c r="K15" i="10"/>
  <c r="J15" i="10"/>
  <c r="J37" i="10" s="1"/>
  <c r="J51" i="10" s="1"/>
  <c r="I15" i="10"/>
  <c r="I37" i="10" s="1"/>
  <c r="H15" i="10"/>
  <c r="L14" i="10"/>
  <c r="K14" i="10"/>
  <c r="K13" i="10"/>
  <c r="L13" i="10" s="1"/>
  <c r="K12" i="10"/>
  <c r="L12" i="10" s="1"/>
  <c r="K11" i="10"/>
  <c r="L11" i="10" s="1"/>
  <c r="K10" i="10"/>
  <c r="L10" i="10" s="1"/>
  <c r="K9" i="10"/>
  <c r="J9" i="10"/>
  <c r="I9" i="10"/>
  <c r="H9" i="10"/>
  <c r="L9" i="10" s="1"/>
  <c r="K8" i="10"/>
  <c r="L8" i="10" s="1"/>
  <c r="K7" i="10"/>
  <c r="L7" i="10" s="1"/>
  <c r="L6" i="10"/>
  <c r="K6" i="10"/>
  <c r="M22" i="12"/>
  <c r="K22" i="12"/>
  <c r="J22" i="12"/>
  <c r="G22" i="26" s="1"/>
  <c r="I22" i="12"/>
  <c r="H22" i="12"/>
  <c r="H24" i="12" s="1"/>
  <c r="L21" i="12"/>
  <c r="L20" i="12"/>
  <c r="N20" i="12" s="1"/>
  <c r="H42" i="21" s="1"/>
  <c r="L19" i="12"/>
  <c r="N19" i="12" s="1"/>
  <c r="L18" i="12"/>
  <c r="N18" i="12" s="1"/>
  <c r="M15" i="12"/>
  <c r="M24" i="12" s="1"/>
  <c r="H61" i="10" s="1"/>
  <c r="K61" i="10" s="1"/>
  <c r="AC13" i="12"/>
  <c r="AB13" i="12"/>
  <c r="AA13" i="12"/>
  <c r="Z13" i="12"/>
  <c r="Y13" i="12"/>
  <c r="X13" i="12"/>
  <c r="W13" i="12"/>
  <c r="M13" i="12"/>
  <c r="K13" i="12"/>
  <c r="K15" i="12" s="1"/>
  <c r="K24" i="12" s="1"/>
  <c r="H58" i="10" s="1"/>
  <c r="J13" i="12"/>
  <c r="J15" i="12" s="1"/>
  <c r="G15" i="26" s="1"/>
  <c r="I13" i="12"/>
  <c r="I15" i="12" s="1"/>
  <c r="H13" i="12"/>
  <c r="H15" i="12" s="1"/>
  <c r="L12" i="12"/>
  <c r="N12" i="12" s="1"/>
  <c r="L11" i="12"/>
  <c r="N10" i="12"/>
  <c r="L10" i="12"/>
  <c r="L9" i="12"/>
  <c r="N9" i="12" s="1"/>
  <c r="L6" i="12"/>
  <c r="N6" i="12" s="1"/>
  <c r="K55" i="9"/>
  <c r="L55" i="9" s="1"/>
  <c r="K51" i="9"/>
  <c r="L51" i="9" s="1"/>
  <c r="J50" i="9"/>
  <c r="J52" i="9" s="1"/>
  <c r="I50" i="9"/>
  <c r="H50" i="9"/>
  <c r="H52" i="9" s="1"/>
  <c r="C52" i="26" s="1"/>
  <c r="L49" i="9"/>
  <c r="K49" i="9"/>
  <c r="K48" i="9"/>
  <c r="L48" i="9" s="1"/>
  <c r="L47" i="9"/>
  <c r="K47" i="9"/>
  <c r="K46" i="9"/>
  <c r="L46" i="9" s="1"/>
  <c r="L42" i="9"/>
  <c r="K42" i="9"/>
  <c r="K41" i="9"/>
  <c r="L41" i="9" s="1"/>
  <c r="K40" i="9"/>
  <c r="L40" i="9" s="1"/>
  <c r="L39" i="9"/>
  <c r="K39" i="9"/>
  <c r="L38" i="9"/>
  <c r="K38" i="9"/>
  <c r="J34" i="9"/>
  <c r="I34" i="9"/>
  <c r="H34" i="9"/>
  <c r="K34" i="9" s="1"/>
  <c r="K33" i="9"/>
  <c r="L33" i="9" s="1"/>
  <c r="L32" i="9"/>
  <c r="K32" i="9"/>
  <c r="K27" i="9"/>
  <c r="L27" i="9" s="1"/>
  <c r="K26" i="9"/>
  <c r="L26" i="9" s="1"/>
  <c r="K25" i="9"/>
  <c r="L25" i="9" s="1"/>
  <c r="L24" i="9"/>
  <c r="K24" i="9"/>
  <c r="J20" i="9"/>
  <c r="I20" i="9"/>
  <c r="K20" i="9" s="1"/>
  <c r="H20" i="9"/>
  <c r="H7" i="27" s="1"/>
  <c r="I7" i="27" s="1"/>
  <c r="L19" i="9"/>
  <c r="K19" i="9"/>
  <c r="L18" i="9"/>
  <c r="K18" i="9"/>
  <c r="L17" i="9"/>
  <c r="K17" i="9"/>
  <c r="L16" i="9"/>
  <c r="K16" i="9"/>
  <c r="L15" i="9"/>
  <c r="K15" i="9"/>
  <c r="J12" i="9"/>
  <c r="I12" i="9"/>
  <c r="I22" i="9" s="1"/>
  <c r="H12" i="9"/>
  <c r="H8" i="27" s="1"/>
  <c r="L11" i="9"/>
  <c r="K11" i="9"/>
  <c r="K10" i="9"/>
  <c r="L10" i="9" s="1"/>
  <c r="L9" i="9"/>
  <c r="K9" i="9"/>
  <c r="K8" i="9"/>
  <c r="L8" i="9" s="1"/>
  <c r="L7" i="9"/>
  <c r="K7" i="9"/>
  <c r="K6" i="9"/>
  <c r="L6" i="9" s="1"/>
  <c r="AC63" i="26"/>
  <c r="AB63" i="26"/>
  <c r="AA63" i="26"/>
  <c r="Z63" i="26"/>
  <c r="Y63" i="26"/>
  <c r="X63" i="26"/>
  <c r="W63" i="26"/>
  <c r="V63" i="26"/>
  <c r="U63" i="26"/>
  <c r="T63" i="26"/>
  <c r="S63" i="26"/>
  <c r="R63" i="26"/>
  <c r="Q63" i="26"/>
  <c r="AD62" i="26"/>
  <c r="AC62" i="26"/>
  <c r="AB62" i="26"/>
  <c r="AA62" i="26"/>
  <c r="Z62" i="26"/>
  <c r="Y62" i="26"/>
  <c r="X62" i="26"/>
  <c r="W62" i="26"/>
  <c r="V62" i="26"/>
  <c r="U62" i="26"/>
  <c r="T62" i="26"/>
  <c r="S62" i="26"/>
  <c r="R62" i="26"/>
  <c r="Q62" i="26"/>
  <c r="L62" i="26"/>
  <c r="K62" i="26"/>
  <c r="L61" i="26"/>
  <c r="AD60" i="26"/>
  <c r="AC60" i="26"/>
  <c r="AB60" i="26"/>
  <c r="AA60" i="26"/>
  <c r="Z60" i="26"/>
  <c r="Y60" i="26"/>
  <c r="X60" i="26"/>
  <c r="W60" i="26"/>
  <c r="V60" i="26"/>
  <c r="U60" i="26"/>
  <c r="T60" i="26"/>
  <c r="S60" i="26"/>
  <c r="R60" i="26"/>
  <c r="Q60" i="26"/>
  <c r="L60" i="26"/>
  <c r="K60" i="26"/>
  <c r="V59" i="26"/>
  <c r="T59" i="26"/>
  <c r="AC58" i="26"/>
  <c r="AB58" i="26"/>
  <c r="AA58" i="26"/>
  <c r="Z58" i="26"/>
  <c r="Y58" i="26"/>
  <c r="X58" i="26"/>
  <c r="W58" i="26"/>
  <c r="V58" i="26"/>
  <c r="U58" i="26"/>
  <c r="T58" i="26"/>
  <c r="S58" i="26"/>
  <c r="R58" i="26"/>
  <c r="Q58" i="26"/>
  <c r="O58" i="26"/>
  <c r="L58" i="26"/>
  <c r="AC57" i="26"/>
  <c r="AB57" i="26"/>
  <c r="AA57" i="26"/>
  <c r="Z57" i="26"/>
  <c r="Y57" i="26"/>
  <c r="X57" i="26"/>
  <c r="W57" i="26"/>
  <c r="V57" i="26"/>
  <c r="U57" i="26"/>
  <c r="T57" i="26"/>
  <c r="S57" i="26"/>
  <c r="R57" i="26"/>
  <c r="Q57" i="26"/>
  <c r="L57" i="26"/>
  <c r="AC56" i="26"/>
  <c r="AB56" i="26"/>
  <c r="AA56" i="26"/>
  <c r="Z56" i="26"/>
  <c r="Y56" i="26"/>
  <c r="X56" i="26"/>
  <c r="W56" i="26"/>
  <c r="V56" i="26"/>
  <c r="U56" i="26"/>
  <c r="T56" i="26"/>
  <c r="S56" i="26"/>
  <c r="R56" i="26"/>
  <c r="Q56" i="26"/>
  <c r="O56" i="26"/>
  <c r="L56" i="26"/>
  <c r="K56" i="26"/>
  <c r="AD55" i="26"/>
  <c r="AC55" i="26"/>
  <c r="AB55" i="26"/>
  <c r="AA55" i="26"/>
  <c r="Z55" i="26"/>
  <c r="Y55" i="26"/>
  <c r="X55" i="26"/>
  <c r="W55" i="26"/>
  <c r="V55" i="26"/>
  <c r="U55" i="26"/>
  <c r="T55" i="26"/>
  <c r="S55" i="26"/>
  <c r="R55" i="26"/>
  <c r="Q55" i="26"/>
  <c r="P55" i="26"/>
  <c r="O55" i="26"/>
  <c r="L55" i="26"/>
  <c r="D55" i="26"/>
  <c r="C55" i="26"/>
  <c r="AD54" i="26"/>
  <c r="AC54" i="26"/>
  <c r="AB54" i="26"/>
  <c r="AA54" i="26"/>
  <c r="Z54" i="26"/>
  <c r="Y54" i="26"/>
  <c r="X54" i="26"/>
  <c r="W54" i="26"/>
  <c r="V54" i="26"/>
  <c r="U54" i="26"/>
  <c r="T54" i="26"/>
  <c r="S54" i="26"/>
  <c r="R54" i="26"/>
  <c r="Q54" i="26"/>
  <c r="P54" i="26"/>
  <c r="O54" i="26"/>
  <c r="L54" i="26"/>
  <c r="D54" i="26"/>
  <c r="C54" i="26"/>
  <c r="AC53" i="26"/>
  <c r="AB53" i="26"/>
  <c r="AA53" i="26"/>
  <c r="Z53" i="26"/>
  <c r="Y53" i="26"/>
  <c r="X53" i="26"/>
  <c r="W53" i="26"/>
  <c r="V53" i="26"/>
  <c r="U53" i="26"/>
  <c r="T53" i="26"/>
  <c r="S53" i="26"/>
  <c r="R53" i="26"/>
  <c r="Q53" i="26"/>
  <c r="O53" i="26"/>
  <c r="L53" i="26"/>
  <c r="K53" i="26"/>
  <c r="D53" i="26"/>
  <c r="C53" i="26"/>
  <c r="AD52" i="26"/>
  <c r="AC52" i="26"/>
  <c r="AB52" i="26"/>
  <c r="AA52" i="26"/>
  <c r="Z52" i="26"/>
  <c r="Y52" i="26"/>
  <c r="X52" i="26"/>
  <c r="W52" i="26"/>
  <c r="V52" i="26"/>
  <c r="U52" i="26"/>
  <c r="T52" i="26"/>
  <c r="S52" i="26"/>
  <c r="R52" i="26"/>
  <c r="Q52" i="26"/>
  <c r="P52" i="26"/>
  <c r="O52" i="26"/>
  <c r="L52" i="26"/>
  <c r="K52" i="26"/>
  <c r="R51" i="26"/>
  <c r="O51" i="26"/>
  <c r="D51" i="26"/>
  <c r="C51" i="26"/>
  <c r="AC50" i="26"/>
  <c r="AB50" i="26"/>
  <c r="AA50" i="26"/>
  <c r="Z50" i="26"/>
  <c r="Y50" i="26"/>
  <c r="X50" i="26"/>
  <c r="W50" i="26"/>
  <c r="V50" i="26"/>
  <c r="U50" i="26"/>
  <c r="T50" i="26"/>
  <c r="S50" i="26"/>
  <c r="R50" i="26"/>
  <c r="Q50" i="26"/>
  <c r="O50" i="26"/>
  <c r="L50" i="26"/>
  <c r="K50" i="26"/>
  <c r="D50" i="26"/>
  <c r="C50" i="26"/>
  <c r="AC49" i="26"/>
  <c r="AB49" i="26"/>
  <c r="AA49" i="26"/>
  <c r="Z49" i="26"/>
  <c r="Y49" i="26"/>
  <c r="X49" i="26"/>
  <c r="W49" i="26"/>
  <c r="V49" i="26"/>
  <c r="U49" i="26"/>
  <c r="T49" i="26"/>
  <c r="S49" i="26"/>
  <c r="R49" i="26"/>
  <c r="Q49" i="26"/>
  <c r="O49" i="26"/>
  <c r="L49" i="26"/>
  <c r="K49" i="26"/>
  <c r="D49" i="26"/>
  <c r="C49" i="26"/>
  <c r="AC48" i="26"/>
  <c r="AB48" i="26"/>
  <c r="AA48" i="26"/>
  <c r="Z48" i="26"/>
  <c r="Y48" i="26"/>
  <c r="X48" i="26"/>
  <c r="W48" i="26"/>
  <c r="V48" i="26"/>
  <c r="U48" i="26"/>
  <c r="T48" i="26"/>
  <c r="S48" i="26"/>
  <c r="R48" i="26"/>
  <c r="Q48" i="26"/>
  <c r="O48" i="26"/>
  <c r="L48" i="26"/>
  <c r="K48" i="26"/>
  <c r="D48" i="26"/>
  <c r="C48" i="26"/>
  <c r="AC47" i="26"/>
  <c r="AB47" i="26"/>
  <c r="AA47" i="26"/>
  <c r="Z47" i="26"/>
  <c r="Y47" i="26"/>
  <c r="X47" i="26"/>
  <c r="W47" i="26"/>
  <c r="V47" i="26"/>
  <c r="U47" i="26"/>
  <c r="T47" i="26"/>
  <c r="S47" i="26"/>
  <c r="R47" i="26"/>
  <c r="Q47" i="26"/>
  <c r="O47" i="26"/>
  <c r="L47" i="26"/>
  <c r="K47" i="26"/>
  <c r="D47" i="26"/>
  <c r="C47" i="26"/>
  <c r="AC46" i="26"/>
  <c r="AB46" i="26"/>
  <c r="AA46" i="26"/>
  <c r="Z46" i="26"/>
  <c r="X46" i="26"/>
  <c r="W46" i="26"/>
  <c r="V46" i="26"/>
  <c r="U46" i="26"/>
  <c r="T46" i="26"/>
  <c r="S46" i="26"/>
  <c r="R46" i="26"/>
  <c r="Q46" i="26"/>
  <c r="O46" i="26"/>
  <c r="L46" i="26"/>
  <c r="K46" i="26"/>
  <c r="D46" i="26"/>
  <c r="C46" i="26"/>
  <c r="AC45" i="26"/>
  <c r="AB45" i="26"/>
  <c r="AA45" i="26"/>
  <c r="Z45" i="26"/>
  <c r="X45" i="26"/>
  <c r="W45" i="26"/>
  <c r="V45" i="26"/>
  <c r="U45" i="26"/>
  <c r="T45" i="26"/>
  <c r="S45" i="26"/>
  <c r="R45" i="26"/>
  <c r="Q45" i="26"/>
  <c r="O45" i="26"/>
  <c r="L45" i="26"/>
  <c r="K45" i="26"/>
  <c r="D45" i="26"/>
  <c r="C45" i="26"/>
  <c r="AC44" i="26"/>
  <c r="AB44" i="26"/>
  <c r="AA44" i="26"/>
  <c r="Z44" i="26"/>
  <c r="X44" i="26"/>
  <c r="W44" i="26"/>
  <c r="V44" i="26"/>
  <c r="U44" i="26"/>
  <c r="T44" i="26"/>
  <c r="S44" i="26"/>
  <c r="R44" i="26"/>
  <c r="Q44" i="26"/>
  <c r="O44" i="26"/>
  <c r="L44" i="26"/>
  <c r="K44" i="26"/>
  <c r="D44" i="26"/>
  <c r="C44" i="26"/>
  <c r="AC43" i="26"/>
  <c r="AB43" i="26"/>
  <c r="AA43" i="26"/>
  <c r="Z43" i="26"/>
  <c r="Y43" i="26"/>
  <c r="X43" i="26"/>
  <c r="W43" i="26"/>
  <c r="V43" i="26"/>
  <c r="U43" i="26"/>
  <c r="T43" i="26"/>
  <c r="S43" i="26"/>
  <c r="R43" i="26"/>
  <c r="Q43" i="26"/>
  <c r="O43" i="26"/>
  <c r="L43" i="26"/>
  <c r="K43" i="26"/>
  <c r="AC42" i="26"/>
  <c r="AB42" i="26"/>
  <c r="AA42" i="26"/>
  <c r="Z42" i="26"/>
  <c r="X42" i="26"/>
  <c r="W42" i="26"/>
  <c r="V42" i="26"/>
  <c r="U42" i="26"/>
  <c r="T42" i="26"/>
  <c r="S42" i="26"/>
  <c r="R42" i="26"/>
  <c r="Q42" i="26"/>
  <c r="O42" i="26"/>
  <c r="L42" i="26"/>
  <c r="K42" i="26"/>
  <c r="D42" i="26"/>
  <c r="C42" i="26"/>
  <c r="AC41" i="26"/>
  <c r="AB41" i="26"/>
  <c r="AA41" i="26"/>
  <c r="Z41" i="26"/>
  <c r="Y41" i="26"/>
  <c r="X41" i="26"/>
  <c r="W41" i="26"/>
  <c r="V41" i="26"/>
  <c r="U41" i="26"/>
  <c r="T41" i="26"/>
  <c r="S41" i="26"/>
  <c r="R41" i="26"/>
  <c r="Q41" i="26"/>
  <c r="O41" i="26"/>
  <c r="L41" i="26"/>
  <c r="K41" i="26"/>
  <c r="D41" i="26"/>
  <c r="C41" i="26"/>
  <c r="AC40" i="26"/>
  <c r="AB40" i="26"/>
  <c r="AA40" i="26"/>
  <c r="Z40" i="26"/>
  <c r="Y40" i="26"/>
  <c r="X40" i="26"/>
  <c r="W40" i="26"/>
  <c r="V40" i="26"/>
  <c r="U40" i="26"/>
  <c r="T40" i="26"/>
  <c r="S40" i="26"/>
  <c r="R40" i="26"/>
  <c r="Q40" i="26"/>
  <c r="O40" i="26"/>
  <c r="L40" i="26"/>
  <c r="K40" i="26"/>
  <c r="D40" i="26"/>
  <c r="C40" i="26"/>
  <c r="AC39" i="26"/>
  <c r="AB39" i="26"/>
  <c r="AA39" i="26"/>
  <c r="Z39" i="26"/>
  <c r="X39" i="26"/>
  <c r="W39" i="26"/>
  <c r="V39" i="26"/>
  <c r="U39" i="26"/>
  <c r="T39" i="26"/>
  <c r="S39" i="26"/>
  <c r="R39" i="26"/>
  <c r="Q39" i="26"/>
  <c r="O39" i="26"/>
  <c r="L39" i="26"/>
  <c r="K39" i="26"/>
  <c r="D39" i="26"/>
  <c r="C39" i="26"/>
  <c r="AC38" i="26"/>
  <c r="AB38" i="26"/>
  <c r="AA38" i="26"/>
  <c r="Z38" i="26"/>
  <c r="X38" i="26"/>
  <c r="W38" i="26"/>
  <c r="V38" i="26"/>
  <c r="U38" i="26"/>
  <c r="T38" i="26"/>
  <c r="S38" i="26"/>
  <c r="R38" i="26"/>
  <c r="Q38" i="26"/>
  <c r="O38" i="26"/>
  <c r="L38" i="26"/>
  <c r="K38" i="26"/>
  <c r="D38" i="26"/>
  <c r="C38" i="26"/>
  <c r="AC37" i="26"/>
  <c r="AB37" i="26"/>
  <c r="AA37" i="26"/>
  <c r="Z37" i="26"/>
  <c r="Y37" i="26"/>
  <c r="X37" i="26"/>
  <c r="W37" i="26"/>
  <c r="V37" i="26"/>
  <c r="U37" i="26"/>
  <c r="T37" i="26"/>
  <c r="S37" i="26"/>
  <c r="R37" i="26"/>
  <c r="Q37" i="26"/>
  <c r="O37" i="26"/>
  <c r="L37" i="26"/>
  <c r="D37" i="26"/>
  <c r="C37" i="26"/>
  <c r="AC36" i="26"/>
  <c r="AB36" i="26"/>
  <c r="AA36" i="26"/>
  <c r="Z36" i="26"/>
  <c r="Y36" i="26"/>
  <c r="X36" i="26"/>
  <c r="W36" i="26"/>
  <c r="V36" i="26"/>
  <c r="U36" i="26"/>
  <c r="T36" i="26"/>
  <c r="S36" i="26"/>
  <c r="R36" i="26"/>
  <c r="Q36" i="26"/>
  <c r="O36" i="26"/>
  <c r="L36" i="26"/>
  <c r="K36" i="26"/>
  <c r="AC35" i="26"/>
  <c r="AB35" i="26"/>
  <c r="AA35" i="26"/>
  <c r="Z35" i="26"/>
  <c r="X35" i="26"/>
  <c r="W35" i="26"/>
  <c r="V35" i="26"/>
  <c r="U35" i="26"/>
  <c r="T35" i="26"/>
  <c r="S35" i="26"/>
  <c r="R35" i="26"/>
  <c r="Q35" i="26"/>
  <c r="O35" i="26"/>
  <c r="L35" i="26"/>
  <c r="D35" i="26"/>
  <c r="C35" i="26"/>
  <c r="AC34" i="26"/>
  <c r="AB34" i="26"/>
  <c r="AA34" i="26"/>
  <c r="Z34" i="26"/>
  <c r="Y34" i="26"/>
  <c r="X34" i="26"/>
  <c r="W34" i="26"/>
  <c r="V34" i="26"/>
  <c r="U34" i="26"/>
  <c r="T34" i="26"/>
  <c r="S34" i="26"/>
  <c r="R34" i="26"/>
  <c r="Q34" i="26"/>
  <c r="O34" i="26"/>
  <c r="L34" i="26"/>
  <c r="K34" i="26"/>
  <c r="D34" i="26"/>
  <c r="C34" i="26"/>
  <c r="AC33" i="26"/>
  <c r="AB33" i="26"/>
  <c r="AA33" i="26"/>
  <c r="Z33" i="26"/>
  <c r="Y33" i="26"/>
  <c r="X33" i="26"/>
  <c r="W33" i="26"/>
  <c r="V33" i="26"/>
  <c r="U33" i="26"/>
  <c r="T33" i="26"/>
  <c r="S33" i="26"/>
  <c r="R33" i="26"/>
  <c r="Q33" i="26"/>
  <c r="O33" i="26"/>
  <c r="L33" i="26"/>
  <c r="K33" i="26"/>
  <c r="D33" i="26"/>
  <c r="C33" i="26"/>
  <c r="AC32" i="26"/>
  <c r="AB32" i="26"/>
  <c r="AA32" i="26"/>
  <c r="Z32" i="26"/>
  <c r="X32" i="26"/>
  <c r="W32" i="26"/>
  <c r="V32" i="26"/>
  <c r="U32" i="26"/>
  <c r="T32" i="26"/>
  <c r="S32" i="26"/>
  <c r="R32" i="26"/>
  <c r="Q32" i="26"/>
  <c r="O32" i="26"/>
  <c r="L32" i="26"/>
  <c r="K32" i="26"/>
  <c r="D32" i="26"/>
  <c r="C32" i="26"/>
  <c r="AC31" i="26"/>
  <c r="AB31" i="26"/>
  <c r="AA31" i="26"/>
  <c r="Z31" i="26"/>
  <c r="Y31" i="26"/>
  <c r="X31" i="26"/>
  <c r="W31" i="26"/>
  <c r="V31" i="26"/>
  <c r="U31" i="26"/>
  <c r="T31" i="26"/>
  <c r="S31" i="26"/>
  <c r="R31" i="26"/>
  <c r="Q31" i="26"/>
  <c r="L31" i="26"/>
  <c r="K31" i="26"/>
  <c r="D31" i="26"/>
  <c r="C31" i="26"/>
  <c r="AC30" i="26"/>
  <c r="AB30" i="26"/>
  <c r="AA30" i="26"/>
  <c r="Z30" i="26"/>
  <c r="Y30" i="26"/>
  <c r="X30" i="26"/>
  <c r="W30" i="26"/>
  <c r="V30" i="26"/>
  <c r="U30" i="26"/>
  <c r="T30" i="26"/>
  <c r="S30" i="26"/>
  <c r="R30" i="26"/>
  <c r="Q30" i="26"/>
  <c r="O30" i="26"/>
  <c r="L30" i="26"/>
  <c r="K30" i="26"/>
  <c r="D30" i="26"/>
  <c r="C30" i="26"/>
  <c r="AC29" i="26"/>
  <c r="AB29" i="26"/>
  <c r="AA29" i="26"/>
  <c r="Z29" i="26"/>
  <c r="X29" i="26"/>
  <c r="W29" i="26"/>
  <c r="V29" i="26"/>
  <c r="U29" i="26"/>
  <c r="T29" i="26"/>
  <c r="S29" i="26"/>
  <c r="R29" i="26"/>
  <c r="Q29" i="26"/>
  <c r="O29" i="26"/>
  <c r="L29" i="26"/>
  <c r="K29" i="26"/>
  <c r="AC28" i="26"/>
  <c r="AB28" i="26"/>
  <c r="AA28" i="26"/>
  <c r="Z28" i="26"/>
  <c r="X28" i="26"/>
  <c r="W28" i="26"/>
  <c r="V28" i="26"/>
  <c r="U28" i="26"/>
  <c r="T28" i="26"/>
  <c r="S28" i="26"/>
  <c r="R28" i="26"/>
  <c r="Q28" i="26"/>
  <c r="O28" i="26"/>
  <c r="L28" i="26"/>
  <c r="K28" i="26"/>
  <c r="D28" i="26"/>
  <c r="C28" i="26"/>
  <c r="AC27" i="26"/>
  <c r="AB27" i="26"/>
  <c r="AA27" i="26"/>
  <c r="Z27" i="26"/>
  <c r="Y27" i="26"/>
  <c r="X27" i="26"/>
  <c r="W27" i="26"/>
  <c r="V27" i="26"/>
  <c r="U27" i="26"/>
  <c r="T27" i="26"/>
  <c r="S27" i="26"/>
  <c r="R27" i="26"/>
  <c r="Q27" i="26"/>
  <c r="O27" i="26"/>
  <c r="L27" i="26"/>
  <c r="K27" i="26"/>
  <c r="D27" i="26"/>
  <c r="C27" i="26"/>
  <c r="AC26" i="26"/>
  <c r="AB26" i="26"/>
  <c r="AA26" i="26"/>
  <c r="Z26" i="26"/>
  <c r="Y26" i="26"/>
  <c r="X26" i="26"/>
  <c r="W26" i="26"/>
  <c r="V26" i="26"/>
  <c r="U26" i="26"/>
  <c r="T26" i="26"/>
  <c r="S26" i="26"/>
  <c r="R26" i="26"/>
  <c r="Q26" i="26"/>
  <c r="O26" i="26"/>
  <c r="L26" i="26"/>
  <c r="K26" i="26"/>
  <c r="D26" i="26"/>
  <c r="C26" i="26"/>
  <c r="AC25" i="26"/>
  <c r="AB25" i="26"/>
  <c r="AA25" i="26"/>
  <c r="Z25" i="26"/>
  <c r="X25" i="26"/>
  <c r="W25" i="26"/>
  <c r="V25" i="26"/>
  <c r="U25" i="26"/>
  <c r="T25" i="26"/>
  <c r="S25" i="26"/>
  <c r="R25" i="26"/>
  <c r="Q25" i="26"/>
  <c r="P25" i="26"/>
  <c r="O25" i="26"/>
  <c r="L25" i="26"/>
  <c r="K25" i="26"/>
  <c r="D25" i="26"/>
  <c r="C25" i="26"/>
  <c r="AC24" i="26"/>
  <c r="AB24" i="26"/>
  <c r="AA24" i="26"/>
  <c r="Z24" i="26"/>
  <c r="Y24" i="26"/>
  <c r="X24" i="26"/>
  <c r="W24" i="26"/>
  <c r="V24" i="26"/>
  <c r="U24" i="26"/>
  <c r="T24" i="26"/>
  <c r="S24" i="26"/>
  <c r="R24" i="26"/>
  <c r="Q24" i="26"/>
  <c r="P24" i="26"/>
  <c r="O24" i="26"/>
  <c r="L24" i="26"/>
  <c r="K24" i="26"/>
  <c r="J24" i="26"/>
  <c r="D24" i="26"/>
  <c r="C24" i="26"/>
  <c r="AC23" i="26"/>
  <c r="AB23" i="26"/>
  <c r="AA23" i="26"/>
  <c r="Z23" i="26"/>
  <c r="Y23" i="26"/>
  <c r="X23" i="26"/>
  <c r="W23" i="26"/>
  <c r="V23" i="26"/>
  <c r="U23" i="26"/>
  <c r="T23" i="26"/>
  <c r="S23" i="26"/>
  <c r="R23" i="26"/>
  <c r="Q23" i="26"/>
  <c r="P23" i="26"/>
  <c r="O23" i="26"/>
  <c r="L23" i="26"/>
  <c r="J23" i="26"/>
  <c r="I23" i="26"/>
  <c r="H23" i="26"/>
  <c r="G23" i="26"/>
  <c r="F23" i="26"/>
  <c r="E23" i="26"/>
  <c r="D23" i="26"/>
  <c r="C23" i="26"/>
  <c r="AC22" i="26"/>
  <c r="AB22" i="26"/>
  <c r="AA22" i="26"/>
  <c r="Z22" i="26"/>
  <c r="X22" i="26"/>
  <c r="W22" i="26"/>
  <c r="V22" i="26"/>
  <c r="U22" i="26"/>
  <c r="T22" i="26"/>
  <c r="S22" i="26"/>
  <c r="R22" i="26"/>
  <c r="Q22" i="26"/>
  <c r="P22" i="26"/>
  <c r="O22" i="26"/>
  <c r="L22" i="26"/>
  <c r="K22" i="26"/>
  <c r="J22" i="26"/>
  <c r="H22" i="26"/>
  <c r="F22" i="26"/>
  <c r="E22" i="26"/>
  <c r="AC21" i="26"/>
  <c r="AB21" i="26"/>
  <c r="AA21" i="26"/>
  <c r="Z21" i="26"/>
  <c r="X21" i="26"/>
  <c r="W21" i="26"/>
  <c r="V21" i="26"/>
  <c r="U21" i="26"/>
  <c r="T21" i="26"/>
  <c r="S21" i="26"/>
  <c r="R21" i="26"/>
  <c r="Q21" i="26"/>
  <c r="L21" i="26"/>
  <c r="K21" i="26"/>
  <c r="J21" i="26"/>
  <c r="H21" i="26"/>
  <c r="G21" i="26"/>
  <c r="F21" i="26"/>
  <c r="E21" i="26"/>
  <c r="D21" i="26"/>
  <c r="C21" i="26"/>
  <c r="AC20" i="26"/>
  <c r="AB20" i="26"/>
  <c r="AA20" i="26"/>
  <c r="Z20" i="26"/>
  <c r="Y20" i="26"/>
  <c r="X20" i="26"/>
  <c r="W20" i="26"/>
  <c r="V20" i="26"/>
  <c r="U20" i="26"/>
  <c r="T20" i="26"/>
  <c r="S20" i="26"/>
  <c r="R20" i="26"/>
  <c r="Q20" i="26"/>
  <c r="O20" i="26"/>
  <c r="L20" i="26"/>
  <c r="J20" i="26"/>
  <c r="I20" i="26"/>
  <c r="H20" i="26"/>
  <c r="G20" i="26"/>
  <c r="F20" i="26"/>
  <c r="E20" i="26"/>
  <c r="D20" i="26"/>
  <c r="C20"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AC18" i="26"/>
  <c r="AB18" i="26"/>
  <c r="AA18" i="26"/>
  <c r="Z18" i="26"/>
  <c r="Y18" i="26"/>
  <c r="X18" i="26"/>
  <c r="W18" i="26"/>
  <c r="V18" i="26"/>
  <c r="U18" i="26"/>
  <c r="T18" i="26"/>
  <c r="S18" i="26"/>
  <c r="R18" i="26"/>
  <c r="Q18" i="26"/>
  <c r="O18" i="26"/>
  <c r="N18" i="26"/>
  <c r="M18" i="26"/>
  <c r="L18" i="26"/>
  <c r="K18" i="26"/>
  <c r="J18" i="26"/>
  <c r="I18" i="26"/>
  <c r="H18" i="26"/>
  <c r="G18" i="26"/>
  <c r="F18" i="26"/>
  <c r="E18" i="26"/>
  <c r="D18" i="26"/>
  <c r="C18" i="26"/>
  <c r="AC17" i="26"/>
  <c r="AB17" i="26"/>
  <c r="AA17" i="26"/>
  <c r="Z17" i="26"/>
  <c r="Y17" i="26"/>
  <c r="X17" i="26"/>
  <c r="W17" i="26"/>
  <c r="V17" i="26"/>
  <c r="U17" i="26"/>
  <c r="T17" i="26"/>
  <c r="S17" i="26"/>
  <c r="R17" i="26"/>
  <c r="Q17" i="26"/>
  <c r="O17" i="26"/>
  <c r="N17" i="26"/>
  <c r="M17" i="26"/>
  <c r="L17" i="26"/>
  <c r="K17" i="26"/>
  <c r="J17" i="26"/>
  <c r="I17" i="26"/>
  <c r="H17" i="26"/>
  <c r="G17" i="26"/>
  <c r="F17" i="26"/>
  <c r="E17" i="26"/>
  <c r="D17" i="26"/>
  <c r="C17" i="26"/>
  <c r="AC16" i="26"/>
  <c r="AB16" i="26"/>
  <c r="AA16" i="26"/>
  <c r="Z16" i="26"/>
  <c r="X16" i="26"/>
  <c r="W16" i="26"/>
  <c r="V16" i="26"/>
  <c r="U16" i="26"/>
  <c r="T16" i="26"/>
  <c r="S16" i="26"/>
  <c r="R16" i="26"/>
  <c r="Q16" i="26"/>
  <c r="O16" i="26"/>
  <c r="N16" i="26"/>
  <c r="M16" i="26"/>
  <c r="L16" i="26"/>
  <c r="K16" i="26"/>
  <c r="J16" i="26"/>
  <c r="I16" i="26"/>
  <c r="H16" i="26"/>
  <c r="G16" i="26"/>
  <c r="F16" i="26"/>
  <c r="E16" i="26"/>
  <c r="D16" i="26"/>
  <c r="C16" i="26"/>
  <c r="AC15" i="26"/>
  <c r="AB15" i="26"/>
  <c r="AA15" i="26"/>
  <c r="Z15" i="26"/>
  <c r="Y15" i="26"/>
  <c r="X15" i="26"/>
  <c r="W15" i="26"/>
  <c r="V15" i="26"/>
  <c r="U15" i="26"/>
  <c r="T15" i="26"/>
  <c r="S15" i="26"/>
  <c r="R15" i="26"/>
  <c r="Q15" i="26"/>
  <c r="O15" i="26"/>
  <c r="N15" i="26"/>
  <c r="M15" i="26"/>
  <c r="L15" i="26"/>
  <c r="K15" i="26"/>
  <c r="E15" i="26"/>
  <c r="D15" i="26"/>
  <c r="C15" i="26"/>
  <c r="AC14" i="26"/>
  <c r="AB14" i="26"/>
  <c r="AA14" i="26"/>
  <c r="Z14" i="26"/>
  <c r="X14" i="26"/>
  <c r="W14" i="26"/>
  <c r="V14" i="26"/>
  <c r="U14" i="26"/>
  <c r="T14" i="26"/>
  <c r="S14" i="26"/>
  <c r="R14" i="26"/>
  <c r="Q14" i="26"/>
  <c r="O14" i="26"/>
  <c r="N14" i="26"/>
  <c r="M14" i="26"/>
  <c r="L14" i="26"/>
  <c r="K14" i="26"/>
  <c r="J14" i="26"/>
  <c r="I14" i="26"/>
  <c r="H14" i="26"/>
  <c r="G14" i="26"/>
  <c r="F14" i="26"/>
  <c r="E14" i="26"/>
  <c r="D14" i="26"/>
  <c r="C14" i="26"/>
  <c r="AC13" i="26"/>
  <c r="AB13" i="26"/>
  <c r="AA13" i="26"/>
  <c r="Z13" i="26"/>
  <c r="Y13" i="26"/>
  <c r="X13" i="26"/>
  <c r="W13" i="26"/>
  <c r="V13" i="26"/>
  <c r="U13" i="26"/>
  <c r="T13" i="26"/>
  <c r="S13" i="26"/>
  <c r="R13" i="26"/>
  <c r="Q13" i="26"/>
  <c r="P13" i="26"/>
  <c r="O13" i="26"/>
  <c r="N13" i="26"/>
  <c r="M13" i="26"/>
  <c r="L13" i="26"/>
  <c r="K13" i="26"/>
  <c r="J13" i="26"/>
  <c r="H13" i="26"/>
  <c r="G13" i="26"/>
  <c r="E13" i="26"/>
  <c r="D13" i="26"/>
  <c r="C13" i="26"/>
  <c r="AC12" i="26"/>
  <c r="AB12" i="26"/>
  <c r="AA12" i="26"/>
  <c r="Z12" i="26"/>
  <c r="Y12" i="26"/>
  <c r="X12" i="26"/>
  <c r="W12" i="26"/>
  <c r="V12" i="26"/>
  <c r="U12" i="26"/>
  <c r="T12" i="26"/>
  <c r="S12" i="26"/>
  <c r="R12" i="26"/>
  <c r="Q12" i="26"/>
  <c r="P12" i="26"/>
  <c r="O12" i="26"/>
  <c r="N12" i="26"/>
  <c r="M12" i="26"/>
  <c r="L12" i="26"/>
  <c r="K12" i="26"/>
  <c r="J12" i="26"/>
  <c r="I12" i="26"/>
  <c r="H12" i="26"/>
  <c r="G12" i="26"/>
  <c r="F12" i="26"/>
  <c r="E12" i="26"/>
  <c r="D12" i="26"/>
  <c r="C12" i="26"/>
  <c r="AC11" i="26"/>
  <c r="AB11" i="26"/>
  <c r="AA11" i="26"/>
  <c r="Z11" i="26"/>
  <c r="Y11" i="26"/>
  <c r="X11" i="26"/>
  <c r="W11" i="26"/>
  <c r="V11" i="26"/>
  <c r="U11" i="26"/>
  <c r="T11" i="26"/>
  <c r="S11" i="26"/>
  <c r="R11" i="26"/>
  <c r="Q11" i="26"/>
  <c r="P11" i="26"/>
  <c r="O11" i="26"/>
  <c r="N11" i="26"/>
  <c r="M11" i="26"/>
  <c r="L11" i="26"/>
  <c r="K11" i="26"/>
  <c r="J11" i="26"/>
  <c r="H11" i="26"/>
  <c r="G11" i="26"/>
  <c r="F11" i="26"/>
  <c r="E11" i="26"/>
  <c r="D11" i="26"/>
  <c r="C11" i="26"/>
  <c r="AC10" i="26"/>
  <c r="AB10" i="26"/>
  <c r="AA10" i="26"/>
  <c r="Z10" i="26"/>
  <c r="X10" i="26"/>
  <c r="W10" i="26"/>
  <c r="V10" i="26"/>
  <c r="U10" i="26"/>
  <c r="T10" i="26"/>
  <c r="S10" i="26"/>
  <c r="R10" i="26"/>
  <c r="Q10" i="26"/>
  <c r="P10" i="26"/>
  <c r="O10" i="26"/>
  <c r="N10" i="26"/>
  <c r="M10" i="26"/>
  <c r="L10" i="26"/>
  <c r="K10" i="26"/>
  <c r="J10" i="26"/>
  <c r="I10" i="26"/>
  <c r="H10" i="26"/>
  <c r="G10" i="26"/>
  <c r="F10" i="26"/>
  <c r="E10" i="26"/>
  <c r="D10" i="26"/>
  <c r="C10" i="26"/>
  <c r="AC9" i="26"/>
  <c r="AB9" i="26"/>
  <c r="AA9" i="26"/>
  <c r="Z9" i="26"/>
  <c r="Y9" i="26"/>
  <c r="X9" i="26"/>
  <c r="W9" i="26"/>
  <c r="V9" i="26"/>
  <c r="U9" i="26"/>
  <c r="T9" i="26"/>
  <c r="S9" i="26"/>
  <c r="R9" i="26"/>
  <c r="Q9" i="26"/>
  <c r="P9" i="26"/>
  <c r="O9" i="26"/>
  <c r="N9" i="26"/>
  <c r="M9" i="26"/>
  <c r="L9" i="26"/>
  <c r="K9" i="26"/>
  <c r="J9" i="26"/>
  <c r="I9" i="26"/>
  <c r="H9" i="26"/>
  <c r="G9" i="26"/>
  <c r="F9" i="26"/>
  <c r="E9" i="26"/>
  <c r="D9" i="26"/>
  <c r="C9" i="26"/>
  <c r="AC8" i="26"/>
  <c r="AB8" i="26"/>
  <c r="AA8" i="26"/>
  <c r="Z8" i="26"/>
  <c r="Y8" i="26"/>
  <c r="X8" i="26"/>
  <c r="W8" i="26"/>
  <c r="V8" i="26"/>
  <c r="U8" i="26"/>
  <c r="T8" i="26"/>
  <c r="S8" i="26"/>
  <c r="R8" i="26"/>
  <c r="Q8" i="26"/>
  <c r="P8" i="26"/>
  <c r="O8" i="26"/>
  <c r="N8" i="26"/>
  <c r="M8" i="26"/>
  <c r="L8" i="26"/>
  <c r="K8" i="26"/>
  <c r="J8" i="26"/>
  <c r="I8" i="26"/>
  <c r="H8" i="26"/>
  <c r="G8" i="26"/>
  <c r="F8" i="26"/>
  <c r="E8" i="26"/>
  <c r="D8" i="26"/>
  <c r="C8" i="26"/>
  <c r="AC7" i="26"/>
  <c r="AB7" i="26"/>
  <c r="AA7" i="26"/>
  <c r="Z7" i="26"/>
  <c r="X7" i="26"/>
  <c r="W7" i="26"/>
  <c r="V7" i="26"/>
  <c r="U7" i="26"/>
  <c r="T7" i="26"/>
  <c r="S7" i="26"/>
  <c r="R7" i="26"/>
  <c r="Q7" i="26"/>
  <c r="P7" i="26"/>
  <c r="O7" i="26"/>
  <c r="N7" i="26"/>
  <c r="M7" i="26"/>
  <c r="L7" i="26"/>
  <c r="K7" i="26"/>
  <c r="J7" i="26"/>
  <c r="I7" i="26"/>
  <c r="H7" i="26"/>
  <c r="G7" i="26"/>
  <c r="F7" i="26"/>
  <c r="E7" i="26"/>
  <c r="D7" i="26"/>
  <c r="C7" i="26"/>
  <c r="AC6" i="26"/>
  <c r="AB6" i="26"/>
  <c r="AA6" i="26"/>
  <c r="Z6" i="26"/>
  <c r="X6" i="26"/>
  <c r="W6" i="26"/>
  <c r="V6" i="26"/>
  <c r="U6" i="26"/>
  <c r="T6" i="26"/>
  <c r="S6" i="26"/>
  <c r="R6" i="26"/>
  <c r="Q6" i="26"/>
  <c r="P6" i="26"/>
  <c r="N6" i="26"/>
  <c r="M6" i="26"/>
  <c r="L6" i="26"/>
  <c r="K6" i="26"/>
  <c r="J6" i="26"/>
  <c r="I6" i="26"/>
  <c r="H6" i="26"/>
  <c r="G6" i="26"/>
  <c r="F6" i="26"/>
  <c r="E6" i="26"/>
  <c r="D6" i="26"/>
  <c r="C6" i="26"/>
  <c r="H120" i="21"/>
  <c r="I103" i="21"/>
  <c r="H103" i="21"/>
  <c r="I101" i="21"/>
  <c r="H101" i="21"/>
  <c r="I94" i="21"/>
  <c r="I93" i="21"/>
  <c r="H93" i="21"/>
  <c r="I90" i="21"/>
  <c r="H90" i="21"/>
  <c r="I89" i="21"/>
  <c r="H89" i="21"/>
  <c r="I88" i="21"/>
  <c r="H88" i="21"/>
  <c r="I87" i="21"/>
  <c r="H87" i="21"/>
  <c r="I85" i="21"/>
  <c r="H85" i="21"/>
  <c r="I70" i="21"/>
  <c r="H70" i="21"/>
  <c r="I69" i="21"/>
  <c r="H69" i="21"/>
  <c r="I66" i="21"/>
  <c r="H66" i="21"/>
  <c r="I65" i="21"/>
  <c r="H65" i="21"/>
  <c r="I64" i="21"/>
  <c r="H64" i="21"/>
  <c r="I63" i="21"/>
  <c r="H63" i="21"/>
  <c r="I62" i="21"/>
  <c r="H62" i="21"/>
  <c r="I61" i="21"/>
  <c r="H61" i="21"/>
  <c r="I60" i="21"/>
  <c r="H60" i="21"/>
  <c r="I59" i="21"/>
  <c r="H59" i="21"/>
  <c r="I58" i="21"/>
  <c r="H58" i="21"/>
  <c r="I57" i="21"/>
  <c r="H57" i="21"/>
  <c r="I56" i="21"/>
  <c r="H56" i="21"/>
  <c r="I54" i="21"/>
  <c r="H54" i="21"/>
  <c r="I53" i="21"/>
  <c r="H53" i="21"/>
  <c r="I50" i="21"/>
  <c r="H50" i="21"/>
  <c r="I49" i="21"/>
  <c r="H49" i="21"/>
  <c r="I48" i="21"/>
  <c r="H48" i="21"/>
  <c r="I46" i="21"/>
  <c r="H46" i="21"/>
  <c r="I45" i="21"/>
  <c r="H45" i="21"/>
  <c r="I42" i="21"/>
  <c r="I39" i="21"/>
  <c r="H39" i="21"/>
  <c r="I38" i="21"/>
  <c r="H38" i="21"/>
  <c r="I35" i="21"/>
  <c r="H35" i="21"/>
  <c r="I34" i="21"/>
  <c r="H34" i="21"/>
  <c r="I33" i="21"/>
  <c r="H33" i="21"/>
  <c r="H32" i="21"/>
  <c r="I31" i="21"/>
  <c r="H31" i="21"/>
  <c r="I30" i="21"/>
  <c r="H30" i="21"/>
  <c r="I29" i="21"/>
  <c r="H29" i="21"/>
  <c r="I28" i="21"/>
  <c r="H28" i="21"/>
  <c r="I27" i="21"/>
  <c r="H27" i="21"/>
  <c r="I26" i="21"/>
  <c r="H26" i="21"/>
  <c r="I25" i="21"/>
  <c r="I29" i="9" l="1"/>
  <c r="D22" i="26"/>
  <c r="H44" i="21"/>
  <c r="L59" i="26"/>
  <c r="L63" i="26"/>
  <c r="H52" i="21"/>
  <c r="AD57" i="2"/>
  <c r="AM57" i="26" s="1"/>
  <c r="Y21" i="26"/>
  <c r="Y25" i="26"/>
  <c r="Y42" i="26"/>
  <c r="Y46" i="26"/>
  <c r="Y10" i="26"/>
  <c r="Y14" i="26"/>
  <c r="Y28" i="26"/>
  <c r="Y39" i="26"/>
  <c r="Y44" i="26"/>
  <c r="X51" i="26"/>
  <c r="J102" i="3"/>
  <c r="AY102" i="26" s="1"/>
  <c r="O101" i="3"/>
  <c r="N104" i="3"/>
  <c r="H170" i="21" s="1"/>
  <c r="M97" i="3"/>
  <c r="BB97" i="26" s="1"/>
  <c r="L62" i="3"/>
  <c r="BA62" i="26" s="1"/>
  <c r="O96" i="3"/>
  <c r="O94" i="3"/>
  <c r="O92" i="3"/>
  <c r="O90" i="3"/>
  <c r="O88" i="3"/>
  <c r="O86" i="3"/>
  <c r="O95" i="3"/>
  <c r="O93" i="3"/>
  <c r="O91" i="3"/>
  <c r="O89" i="3"/>
  <c r="O87" i="3"/>
  <c r="O85" i="3"/>
  <c r="O82" i="3"/>
  <c r="O80" i="3"/>
  <c r="O78" i="3"/>
  <c r="O60" i="3"/>
  <c r="H98" i="21"/>
  <c r="I98" i="21"/>
  <c r="H51" i="14"/>
  <c r="H92" i="21" s="1"/>
  <c r="AA61" i="2"/>
  <c r="Y22" i="26"/>
  <c r="Y35" i="26"/>
  <c r="AD45" i="2"/>
  <c r="AM45" i="26" s="1"/>
  <c r="AD29" i="2"/>
  <c r="AM29" i="26" s="1"/>
  <c r="Y16" i="26"/>
  <c r="K61" i="2"/>
  <c r="T61" i="26" s="1"/>
  <c r="Y6" i="26"/>
  <c r="Y32" i="26"/>
  <c r="Y38" i="26"/>
  <c r="L55" i="11"/>
  <c r="L44" i="11"/>
  <c r="K19" i="22"/>
  <c r="L19" i="22" s="1"/>
  <c r="K49" i="10"/>
  <c r="L49" i="10"/>
  <c r="K44" i="10"/>
  <c r="L44" i="10" s="1"/>
  <c r="K31" i="10"/>
  <c r="F13" i="26"/>
  <c r="H24" i="26"/>
  <c r="L34" i="9"/>
  <c r="L20" i="11"/>
  <c r="H13" i="27"/>
  <c r="AN60" i="26"/>
  <c r="H71" i="17"/>
  <c r="AN71" i="26" s="1"/>
  <c r="AT15" i="26"/>
  <c r="H111" i="21"/>
  <c r="I111" i="21"/>
  <c r="H152" i="21"/>
  <c r="AY44" i="26"/>
  <c r="I152" i="21"/>
  <c r="O44" i="3"/>
  <c r="H156" i="21"/>
  <c r="I156" i="21"/>
  <c r="AY48" i="26"/>
  <c r="O48" i="3"/>
  <c r="AW51" i="26"/>
  <c r="H177" i="21"/>
  <c r="I177" i="21"/>
  <c r="H184" i="21"/>
  <c r="BD6" i="26"/>
  <c r="I184" i="21"/>
  <c r="H181" i="21"/>
  <c r="BD14" i="26"/>
  <c r="I181" i="21"/>
  <c r="H191" i="21"/>
  <c r="BH17" i="26"/>
  <c r="AZ102" i="26"/>
  <c r="K104" i="3"/>
  <c r="I160" i="21"/>
  <c r="AY77" i="26"/>
  <c r="O77" i="3"/>
  <c r="AY66" i="26"/>
  <c r="O66" i="3"/>
  <c r="J67" i="3"/>
  <c r="J22" i="9"/>
  <c r="J29" i="9" s="1"/>
  <c r="J36" i="9" s="1"/>
  <c r="J43" i="9" s="1"/>
  <c r="I52" i="21"/>
  <c r="L51" i="26"/>
  <c r="Q51" i="26"/>
  <c r="H61" i="2"/>
  <c r="U51" i="26"/>
  <c r="L61" i="2"/>
  <c r="R61" i="2"/>
  <c r="AA51" i="26"/>
  <c r="AQ42" i="26"/>
  <c r="K50" i="17"/>
  <c r="AQ50" i="26" s="1"/>
  <c r="V61" i="2"/>
  <c r="M114" i="26"/>
  <c r="M115" i="26"/>
  <c r="M113" i="26"/>
  <c r="AQ52" i="26"/>
  <c r="K60" i="17"/>
  <c r="K58" i="10"/>
  <c r="L58" i="10" s="1"/>
  <c r="K58" i="26"/>
  <c r="N21" i="12"/>
  <c r="N22" i="12" s="1"/>
  <c r="I21" i="26"/>
  <c r="K21" i="11"/>
  <c r="L21" i="11" s="1"/>
  <c r="O21" i="26"/>
  <c r="K25" i="17"/>
  <c r="H132" i="21"/>
  <c r="I132" i="21"/>
  <c r="AY24" i="26"/>
  <c r="O24" i="3"/>
  <c r="H136" i="21"/>
  <c r="AY28" i="26"/>
  <c r="I136" i="21"/>
  <c r="O28" i="3"/>
  <c r="I193" i="21"/>
  <c r="N11" i="12"/>
  <c r="I11" i="26"/>
  <c r="E24" i="26"/>
  <c r="H54" i="10"/>
  <c r="K12" i="9"/>
  <c r="L12" i="9" s="1"/>
  <c r="H6" i="27"/>
  <c r="I6" i="27" s="1"/>
  <c r="H22" i="9"/>
  <c r="I32" i="21"/>
  <c r="H5" i="27"/>
  <c r="H9" i="27"/>
  <c r="I9" i="27" s="1"/>
  <c r="H12" i="27"/>
  <c r="I24" i="12"/>
  <c r="F15" i="26"/>
  <c r="AQ7" i="26"/>
  <c r="K13" i="17"/>
  <c r="AY12" i="26"/>
  <c r="I120" i="21"/>
  <c r="O12" i="3"/>
  <c r="H15" i="26"/>
  <c r="J24" i="12"/>
  <c r="L15" i="10"/>
  <c r="L61" i="10"/>
  <c r="K11" i="22"/>
  <c r="L11" i="22" s="1"/>
  <c r="V51" i="26"/>
  <c r="M61" i="2"/>
  <c r="AD51" i="26"/>
  <c r="U61" i="2"/>
  <c r="H118" i="21"/>
  <c r="I118" i="21"/>
  <c r="AY10" i="26"/>
  <c r="H133" i="21"/>
  <c r="I133" i="21"/>
  <c r="AY25" i="26"/>
  <c r="O25" i="3"/>
  <c r="H143" i="21"/>
  <c r="I143" i="21"/>
  <c r="H149" i="21"/>
  <c r="I149" i="21"/>
  <c r="AY41" i="26"/>
  <c r="O41" i="3"/>
  <c r="H153" i="21"/>
  <c r="I153" i="21"/>
  <c r="AY45" i="26"/>
  <c r="O45" i="3"/>
  <c r="BD7" i="26"/>
  <c r="H178" i="21"/>
  <c r="I178" i="21"/>
  <c r="BD15" i="26"/>
  <c r="H182" i="21"/>
  <c r="I182" i="21"/>
  <c r="I195" i="21"/>
  <c r="I192" i="21"/>
  <c r="BA84" i="26"/>
  <c r="L97" i="3"/>
  <c r="BA97" i="26" s="1"/>
  <c r="L31" i="10"/>
  <c r="I57" i="11"/>
  <c r="AQ62" i="26"/>
  <c r="K70" i="17"/>
  <c r="AQ70" i="26" s="1"/>
  <c r="H13" i="14"/>
  <c r="AR13" i="26" s="1"/>
  <c r="H116" i="21"/>
  <c r="I116" i="21"/>
  <c r="AY8" i="26"/>
  <c r="O10" i="3"/>
  <c r="H124" i="21"/>
  <c r="I124" i="21"/>
  <c r="AY16" i="26"/>
  <c r="H127" i="21"/>
  <c r="I127" i="21"/>
  <c r="AY19" i="26"/>
  <c r="O19" i="3"/>
  <c r="H130" i="21"/>
  <c r="I130" i="21"/>
  <c r="AY22" i="26"/>
  <c r="O22" i="3"/>
  <c r="H140" i="21"/>
  <c r="AY32" i="26"/>
  <c r="I140" i="21"/>
  <c r="O32" i="3"/>
  <c r="O35" i="3"/>
  <c r="H146" i="21"/>
  <c r="I146" i="21"/>
  <c r="AY38" i="26"/>
  <c r="H150" i="21"/>
  <c r="I150" i="21"/>
  <c r="AY42" i="26"/>
  <c r="O42" i="3"/>
  <c r="BA51" i="26"/>
  <c r="AY56" i="26"/>
  <c r="O56" i="3"/>
  <c r="I194" i="21"/>
  <c r="AY71" i="26"/>
  <c r="O71" i="3"/>
  <c r="AW57" i="26"/>
  <c r="H62" i="3"/>
  <c r="AW62" i="26" s="1"/>
  <c r="J57" i="3"/>
  <c r="I52" i="9"/>
  <c r="D52" i="26" s="1"/>
  <c r="K50" i="9"/>
  <c r="L50" i="9" s="1"/>
  <c r="J15" i="26"/>
  <c r="K61" i="26"/>
  <c r="L15" i="12"/>
  <c r="L13" i="12"/>
  <c r="I13" i="26" s="1"/>
  <c r="K21" i="10"/>
  <c r="L21" i="10" s="1"/>
  <c r="X61" i="26"/>
  <c r="H19" i="14"/>
  <c r="AR19" i="26" s="1"/>
  <c r="K39" i="17"/>
  <c r="AQ39" i="26" s="1"/>
  <c r="H110" i="21"/>
  <c r="I110" i="21"/>
  <c r="AS12" i="26"/>
  <c r="H114" i="21"/>
  <c r="I114" i="21"/>
  <c r="AY6" i="26"/>
  <c r="J51" i="3"/>
  <c r="H122" i="21"/>
  <c r="I122" i="21"/>
  <c r="AY14" i="26"/>
  <c r="H128" i="21"/>
  <c r="AY20" i="26"/>
  <c r="I128" i="21"/>
  <c r="O20" i="3"/>
  <c r="H138" i="21"/>
  <c r="I138" i="21"/>
  <c r="AY30" i="26"/>
  <c r="H141" i="21"/>
  <c r="I141" i="21"/>
  <c r="AY33" i="26"/>
  <c r="O33" i="3"/>
  <c r="H155" i="21"/>
  <c r="I155" i="21"/>
  <c r="AY47" i="26"/>
  <c r="O47" i="3"/>
  <c r="BB51" i="26"/>
  <c r="BF17" i="26"/>
  <c r="H17" i="7"/>
  <c r="J62" i="3"/>
  <c r="AJ61" i="26"/>
  <c r="H31" i="14"/>
  <c r="AR31" i="26" s="1"/>
  <c r="AM56" i="26"/>
  <c r="AD59" i="2"/>
  <c r="AM59" i="26" s="1"/>
  <c r="AH51" i="26"/>
  <c r="Y61" i="2"/>
  <c r="AB51" i="26"/>
  <c r="S61" i="2"/>
  <c r="AD7" i="2"/>
  <c r="P51" i="2"/>
  <c r="Y51" i="26" s="1"/>
  <c r="AY35" i="26"/>
  <c r="L22" i="12"/>
  <c r="I22" i="26" s="1"/>
  <c r="H105" i="21"/>
  <c r="H107" i="21"/>
  <c r="AR8" i="26"/>
  <c r="I107" i="21"/>
  <c r="I105" i="21"/>
  <c r="H102" i="21"/>
  <c r="AR61" i="26"/>
  <c r="I102" i="21"/>
  <c r="H112" i="21"/>
  <c r="AU13" i="26"/>
  <c r="I112" i="21"/>
  <c r="H115" i="21"/>
  <c r="I115" i="21"/>
  <c r="AY7" i="26"/>
  <c r="H117" i="21"/>
  <c r="I117" i="21"/>
  <c r="AY9" i="26"/>
  <c r="H119" i="21"/>
  <c r="AY11" i="26"/>
  <c r="I119" i="21"/>
  <c r="H121" i="21"/>
  <c r="I121" i="21"/>
  <c r="AY13" i="26"/>
  <c r="H123" i="21"/>
  <c r="I123" i="21"/>
  <c r="AY15" i="26"/>
  <c r="H125" i="21"/>
  <c r="I125" i="21"/>
  <c r="AY17" i="26"/>
  <c r="H131" i="21"/>
  <c r="I131" i="21"/>
  <c r="AY23" i="26"/>
  <c r="H134" i="21"/>
  <c r="AY26" i="26"/>
  <c r="I134" i="21"/>
  <c r="H137" i="21"/>
  <c r="I137" i="21"/>
  <c r="AY29" i="26"/>
  <c r="H139" i="21"/>
  <c r="I139" i="21"/>
  <c r="H142" i="21"/>
  <c r="AY34" i="26"/>
  <c r="I142" i="21"/>
  <c r="H144" i="21"/>
  <c r="AY36" i="26"/>
  <c r="I144" i="21"/>
  <c r="H147" i="21"/>
  <c r="I147" i="21"/>
  <c r="AY39" i="26"/>
  <c r="H157" i="21"/>
  <c r="I157" i="21"/>
  <c r="AY49" i="26"/>
  <c r="H179" i="21"/>
  <c r="I179" i="21"/>
  <c r="BD10" i="26"/>
  <c r="H10" i="27"/>
  <c r="H167" i="21"/>
  <c r="H164" i="21"/>
  <c r="I170" i="21"/>
  <c r="I164" i="21"/>
  <c r="J84" i="3"/>
  <c r="O76" i="3"/>
  <c r="AY70" i="26"/>
  <c r="O70" i="3"/>
  <c r="J72" i="3"/>
  <c r="O65" i="3"/>
  <c r="O49" i="3"/>
  <c r="O36" i="3"/>
  <c r="J71" i="17"/>
  <c r="AP71" i="26" s="1"/>
  <c r="Z61" i="2"/>
  <c r="T61" i="2"/>
  <c r="AL51" i="26"/>
  <c r="AC61" i="2"/>
  <c r="Z51" i="26"/>
  <c r="Q61" i="2"/>
  <c r="L20" i="9"/>
  <c r="J61" i="2"/>
  <c r="N61" i="2"/>
  <c r="H113" i="21"/>
  <c r="AV10" i="26"/>
  <c r="I113" i="21"/>
  <c r="O7" i="3"/>
  <c r="O9" i="3"/>
  <c r="O11" i="3"/>
  <c r="O13" i="3"/>
  <c r="O15" i="3"/>
  <c r="AY18" i="26"/>
  <c r="H126" i="21"/>
  <c r="I126" i="21"/>
  <c r="O18" i="3"/>
  <c r="H129" i="21"/>
  <c r="I129" i="21"/>
  <c r="AY21" i="26"/>
  <c r="O23" i="3"/>
  <c r="H135" i="21"/>
  <c r="I135" i="21"/>
  <c r="AY27" i="26"/>
  <c r="O29" i="3"/>
  <c r="O31" i="3"/>
  <c r="O34" i="3"/>
  <c r="H145" i="21"/>
  <c r="I145" i="21"/>
  <c r="AY37" i="26"/>
  <c r="H148" i="21"/>
  <c r="I148" i="21"/>
  <c r="AY40" i="26"/>
  <c r="O40" i="3"/>
  <c r="H151" i="21"/>
  <c r="I151" i="21"/>
  <c r="AY43" i="26"/>
  <c r="H154" i="21"/>
  <c r="I154" i="21"/>
  <c r="AY46" i="26"/>
  <c r="O46" i="3"/>
  <c r="H158" i="21"/>
  <c r="AY50" i="26"/>
  <c r="I158" i="21"/>
  <c r="M62" i="3"/>
  <c r="BB62" i="26" s="1"/>
  <c r="H180" i="21"/>
  <c r="BD11" i="26"/>
  <c r="H187" i="21"/>
  <c r="H189" i="21"/>
  <c r="I187" i="21"/>
  <c r="I189" i="21"/>
  <c r="H188" i="21"/>
  <c r="H190" i="21"/>
  <c r="I188" i="21"/>
  <c r="BE17" i="26"/>
  <c r="I190" i="21"/>
  <c r="I104" i="3"/>
  <c r="AX104" i="26" s="1"/>
  <c r="X61" i="2"/>
  <c r="H161" i="21"/>
  <c r="I161" i="21"/>
  <c r="O39" i="3"/>
  <c r="O27" i="3"/>
  <c r="AB61" i="2"/>
  <c r="W61" i="2"/>
  <c r="I36" i="9" l="1"/>
  <c r="D29" i="26"/>
  <c r="H15" i="14"/>
  <c r="AR15" i="26" s="1"/>
  <c r="L104" i="3"/>
  <c r="H162" i="21" s="1"/>
  <c r="O102" i="3"/>
  <c r="BC104" i="26"/>
  <c r="I167" i="21"/>
  <c r="O84" i="3"/>
  <c r="O97" i="3" s="1"/>
  <c r="I100" i="21"/>
  <c r="I92" i="21"/>
  <c r="AR51" i="26"/>
  <c r="I96" i="21"/>
  <c r="H100" i="21"/>
  <c r="H96" i="21"/>
  <c r="I82" i="21"/>
  <c r="H82" i="21"/>
  <c r="AE61" i="26"/>
  <c r="H26" i="14"/>
  <c r="AR26" i="26" s="1"/>
  <c r="I77" i="21"/>
  <c r="H77" i="21"/>
  <c r="AA61" i="26"/>
  <c r="H22" i="14"/>
  <c r="AR22" i="26" s="1"/>
  <c r="I74" i="21"/>
  <c r="H74" i="21"/>
  <c r="AY67" i="26"/>
  <c r="O67" i="3"/>
  <c r="H27" i="14"/>
  <c r="AR27" i="26" s="1"/>
  <c r="I78" i="21"/>
  <c r="AF61" i="26"/>
  <c r="H78" i="21"/>
  <c r="S61" i="26"/>
  <c r="H14" i="14"/>
  <c r="AR14" i="26" s="1"/>
  <c r="AL61" i="26"/>
  <c r="I84" i="21"/>
  <c r="H33" i="14"/>
  <c r="AR33" i="26" s="1"/>
  <c r="H84" i="21"/>
  <c r="AY72" i="26"/>
  <c r="O72" i="3"/>
  <c r="AY84" i="26"/>
  <c r="J97" i="3"/>
  <c r="AY97" i="26" s="1"/>
  <c r="AB61" i="26"/>
  <c r="H23" i="14"/>
  <c r="AR23" i="26" s="1"/>
  <c r="I75" i="21"/>
  <c r="H75" i="21"/>
  <c r="AY62" i="26"/>
  <c r="O62" i="3"/>
  <c r="N15" i="12"/>
  <c r="I15" i="26"/>
  <c r="AD61" i="26"/>
  <c r="I76" i="21"/>
  <c r="H76" i="21"/>
  <c r="H25" i="14"/>
  <c r="AR25" i="26" s="1"/>
  <c r="K20" i="10"/>
  <c r="G13" i="27"/>
  <c r="I13" i="27" s="1"/>
  <c r="H23" i="10"/>
  <c r="K20" i="26"/>
  <c r="L20" i="10"/>
  <c r="I55" i="21"/>
  <c r="H55" i="21"/>
  <c r="H57" i="10"/>
  <c r="G24" i="26"/>
  <c r="K22" i="9"/>
  <c r="G5" i="27"/>
  <c r="I5" i="27" s="1"/>
  <c r="C22" i="26"/>
  <c r="H29" i="9"/>
  <c r="L22" i="9"/>
  <c r="L24" i="12"/>
  <c r="U61" i="26"/>
  <c r="H16" i="14"/>
  <c r="AR16" i="26" s="1"/>
  <c r="AI61" i="26"/>
  <c r="H30" i="14"/>
  <c r="AR30" i="26" s="1"/>
  <c r="I81" i="21"/>
  <c r="H81" i="21"/>
  <c r="AY51" i="26"/>
  <c r="O51" i="3"/>
  <c r="AS113" i="26"/>
  <c r="AS115" i="26"/>
  <c r="AS114" i="26"/>
  <c r="AS116" i="26" s="1"/>
  <c r="AS117" i="26" s="1"/>
  <c r="P57" i="26"/>
  <c r="I60" i="11"/>
  <c r="AQ13" i="26"/>
  <c r="K15" i="17"/>
  <c r="I41" i="21"/>
  <c r="H41" i="21"/>
  <c r="AK61" i="26"/>
  <c r="H32" i="14"/>
  <c r="AR32" i="26" s="1"/>
  <c r="I83" i="21"/>
  <c r="H83" i="21"/>
  <c r="BD113" i="26"/>
  <c r="BD114" i="26"/>
  <c r="BD115" i="26"/>
  <c r="AV114" i="26"/>
  <c r="AV116" i="26" s="1"/>
  <c r="AV117" i="26" s="1"/>
  <c r="AV113" i="26"/>
  <c r="AV115" i="26"/>
  <c r="H183" i="21"/>
  <c r="I183" i="21"/>
  <c r="BD17" i="26"/>
  <c r="AY57" i="26"/>
  <c r="O57" i="3"/>
  <c r="H165" i="21"/>
  <c r="I165" i="21"/>
  <c r="BA104" i="26"/>
  <c r="I168" i="21"/>
  <c r="N13" i="12"/>
  <c r="AQ25" i="26"/>
  <c r="W61" i="26"/>
  <c r="H18" i="14"/>
  <c r="AR18" i="26" s="1"/>
  <c r="AM7" i="26"/>
  <c r="AD51" i="2"/>
  <c r="M104" i="3"/>
  <c r="K54" i="10"/>
  <c r="L54" i="10" s="1"/>
  <c r="K54" i="26"/>
  <c r="H28" i="14"/>
  <c r="AR28" i="26" s="1"/>
  <c r="AG61" i="26"/>
  <c r="I79" i="21"/>
  <c r="H79" i="21"/>
  <c r="Z61" i="26"/>
  <c r="H21" i="14"/>
  <c r="AR21" i="26" s="1"/>
  <c r="I73" i="21"/>
  <c r="H73" i="21"/>
  <c r="AC61" i="26"/>
  <c r="H24" i="14"/>
  <c r="AR24" i="26" s="1"/>
  <c r="I36" i="21"/>
  <c r="H36" i="21"/>
  <c r="AU114" i="26"/>
  <c r="AU113" i="26"/>
  <c r="AU115" i="26"/>
  <c r="I80" i="21"/>
  <c r="H29" i="14"/>
  <c r="AR29" i="26" s="1"/>
  <c r="H80" i="21"/>
  <c r="AH61" i="26"/>
  <c r="V61" i="26"/>
  <c r="H17" i="14"/>
  <c r="AR17" i="26" s="1"/>
  <c r="H55" i="10"/>
  <c r="H59" i="10" s="1"/>
  <c r="F24" i="26"/>
  <c r="AQ60" i="26"/>
  <c r="K71" i="17"/>
  <c r="AQ71" i="26" s="1"/>
  <c r="M116" i="26"/>
  <c r="M117" i="26" s="1"/>
  <c r="Q61" i="26"/>
  <c r="H12" i="14"/>
  <c r="P61" i="2"/>
  <c r="H172" i="21"/>
  <c r="H174" i="21"/>
  <c r="H176" i="21"/>
  <c r="I174" i="21"/>
  <c r="I176" i="21"/>
  <c r="I172" i="21"/>
  <c r="AZ104" i="26"/>
  <c r="H104" i="3"/>
  <c r="AW104" i="26" s="1"/>
  <c r="AT113" i="26"/>
  <c r="AT115" i="26"/>
  <c r="AT114" i="26"/>
  <c r="AT116" i="26" s="1"/>
  <c r="AT117" i="26" s="1"/>
  <c r="I56" i="9" l="1"/>
  <c r="D56" i="26" s="1"/>
  <c r="I43" i="9"/>
  <c r="D43" i="26" s="1"/>
  <c r="D36" i="26"/>
  <c r="H168" i="21"/>
  <c r="I162" i="21"/>
  <c r="AU116" i="26"/>
  <c r="AU117" i="26" s="1"/>
  <c r="AU120" i="26" s="1"/>
  <c r="Y61" i="26"/>
  <c r="I72" i="21"/>
  <c r="H72" i="21"/>
  <c r="AT120" i="26"/>
  <c r="AT118" i="26"/>
  <c r="AR12" i="26"/>
  <c r="H20" i="14"/>
  <c r="K59" i="10"/>
  <c r="L59" i="10" s="1"/>
  <c r="H63" i="10"/>
  <c r="K59" i="26"/>
  <c r="G8" i="27"/>
  <c r="I8" i="27" s="1"/>
  <c r="K57" i="10"/>
  <c r="L57" i="10" s="1"/>
  <c r="K57" i="26"/>
  <c r="AM51" i="26"/>
  <c r="AD61" i="2"/>
  <c r="BD116" i="26"/>
  <c r="BD117" i="26" s="1"/>
  <c r="AQ15" i="26"/>
  <c r="K75" i="17"/>
  <c r="I86" i="21"/>
  <c r="AS120" i="26"/>
  <c r="AS118" i="26"/>
  <c r="J104" i="3"/>
  <c r="L23" i="10"/>
  <c r="G11" i="27"/>
  <c r="I47" i="21"/>
  <c r="K23" i="10"/>
  <c r="H35" i="10"/>
  <c r="K23" i="26"/>
  <c r="H47" i="21"/>
  <c r="AV118" i="26"/>
  <c r="AV120" i="26"/>
  <c r="I68" i="21"/>
  <c r="P60" i="26"/>
  <c r="H68" i="21"/>
  <c r="H59" i="11"/>
  <c r="H163" i="21"/>
  <c r="H169" i="21"/>
  <c r="I163" i="21"/>
  <c r="I169" i="21"/>
  <c r="H166" i="21"/>
  <c r="I166" i="21"/>
  <c r="BB104" i="26"/>
  <c r="H36" i="9"/>
  <c r="C29" i="26"/>
  <c r="K29" i="9"/>
  <c r="L29" i="9" s="1"/>
  <c r="M120" i="26"/>
  <c r="M118" i="26"/>
  <c r="K55" i="26"/>
  <c r="K55" i="10"/>
  <c r="L55" i="10" s="1"/>
  <c r="H86" i="21"/>
  <c r="N24" i="12"/>
  <c r="I24" i="26"/>
  <c r="AU118" i="26" l="1"/>
  <c r="BD120" i="26"/>
  <c r="BD118" i="26"/>
  <c r="K63" i="10"/>
  <c r="L63" i="10" s="1"/>
  <c r="K63" i="26"/>
  <c r="I43" i="21"/>
  <c r="H43" i="21"/>
  <c r="K35" i="10"/>
  <c r="L35" i="10" s="1"/>
  <c r="K35" i="26"/>
  <c r="H37" i="10"/>
  <c r="AM61" i="26"/>
  <c r="I71" i="21"/>
  <c r="H71" i="21"/>
  <c r="H56" i="9"/>
  <c r="H43" i="9"/>
  <c r="K36" i="9"/>
  <c r="L36" i="9" s="1"/>
  <c r="C36" i="26"/>
  <c r="H6" i="11"/>
  <c r="H171" i="21"/>
  <c r="H173" i="21"/>
  <c r="H175" i="21"/>
  <c r="I171" i="21"/>
  <c r="I173" i="21"/>
  <c r="I175" i="21"/>
  <c r="AY104" i="26"/>
  <c r="O104" i="3"/>
  <c r="H160" i="21" s="1"/>
  <c r="AQ75" i="26"/>
  <c r="K84" i="17"/>
  <c r="AR20" i="26"/>
  <c r="H34" i="14"/>
  <c r="E113" i="26"/>
  <c r="E114" i="26"/>
  <c r="O59" i="26"/>
  <c r="L59" i="11"/>
  <c r="K59" i="11"/>
  <c r="E115" i="26"/>
  <c r="H51" i="10" l="1"/>
  <c r="K37" i="26"/>
  <c r="K37" i="10"/>
  <c r="L37" i="10" s="1"/>
  <c r="AW115" i="26"/>
  <c r="AW113" i="26"/>
  <c r="AW114" i="26"/>
  <c r="H31" i="11"/>
  <c r="K6" i="11"/>
  <c r="L6" i="11" s="1"/>
  <c r="O6" i="26"/>
  <c r="E116" i="26"/>
  <c r="E117" i="26" s="1"/>
  <c r="AQ84" i="26"/>
  <c r="H6" i="14"/>
  <c r="C56" i="26"/>
  <c r="K56" i="9"/>
  <c r="L56" i="9" s="1"/>
  <c r="Q115" i="26"/>
  <c r="Q113" i="26"/>
  <c r="H104" i="21"/>
  <c r="H106" i="21"/>
  <c r="H108" i="21"/>
  <c r="I104" i="21"/>
  <c r="I106" i="21"/>
  <c r="I108" i="21"/>
  <c r="AR34" i="26"/>
  <c r="C43" i="26"/>
  <c r="I40" i="21"/>
  <c r="I37" i="21"/>
  <c r="H37" i="21"/>
  <c r="H40" i="21"/>
  <c r="K43" i="9"/>
  <c r="L43" i="9" s="1"/>
  <c r="Q114" i="26"/>
  <c r="Q116" i="26" l="1"/>
  <c r="Q117" i="26" s="1"/>
  <c r="Q118" i="26" s="1"/>
  <c r="C114" i="26"/>
  <c r="AR6" i="26"/>
  <c r="I99" i="21"/>
  <c r="H55" i="14"/>
  <c r="I95" i="21"/>
  <c r="I91" i="21"/>
  <c r="H99" i="21"/>
  <c r="H95" i="21"/>
  <c r="H91" i="21"/>
  <c r="G10" i="27"/>
  <c r="I10" i="27" s="1"/>
  <c r="K51" i="10"/>
  <c r="K51" i="26"/>
  <c r="K114" i="26" s="1"/>
  <c r="L51" i="10"/>
  <c r="I51" i="21"/>
  <c r="H51" i="21"/>
  <c r="AN115" i="26"/>
  <c r="AN113" i="26"/>
  <c r="AN114" i="26"/>
  <c r="H57" i="11"/>
  <c r="K31" i="11"/>
  <c r="L31" i="11" s="1"/>
  <c r="O31" i="26"/>
  <c r="G12" i="27"/>
  <c r="I12" i="27" s="1"/>
  <c r="C113" i="26"/>
  <c r="C115" i="26"/>
  <c r="E118" i="26"/>
  <c r="E120" i="26"/>
  <c r="AW116" i="26"/>
  <c r="AW117" i="26" s="1"/>
  <c r="AN116" i="26" l="1"/>
  <c r="AN117" i="26" s="1"/>
  <c r="AN118" i="26" s="1"/>
  <c r="Q120" i="26"/>
  <c r="C116" i="26"/>
  <c r="C117" i="26" s="1"/>
  <c r="C120" i="26" s="1"/>
  <c r="AW120" i="26"/>
  <c r="AW118" i="26"/>
  <c r="K113" i="26"/>
  <c r="K115" i="26"/>
  <c r="AR55" i="26"/>
  <c r="H63" i="14"/>
  <c r="AR63" i="26" s="1"/>
  <c r="AR115" i="26" s="1"/>
  <c r="K57" i="11"/>
  <c r="L57" i="11" s="1"/>
  <c r="O57" i="26"/>
  <c r="H60" i="11"/>
  <c r="AR113" i="26" l="1"/>
  <c r="AN120" i="26"/>
  <c r="AR114" i="26"/>
  <c r="K116" i="26"/>
  <c r="K117" i="26" s="1"/>
  <c r="K118" i="26" s="1"/>
  <c r="C118" i="26"/>
  <c r="K60" i="11"/>
  <c r="L60" i="11" s="1"/>
  <c r="O60" i="26"/>
  <c r="O114" i="26" s="1"/>
  <c r="I67" i="21"/>
  <c r="H67" i="21"/>
  <c r="O113" i="26"/>
  <c r="O115" i="26"/>
  <c r="AR116" i="26" l="1"/>
  <c r="AR117" i="26" s="1"/>
  <c r="AR120" i="26" s="1"/>
  <c r="K120" i="26"/>
  <c r="O116" i="26"/>
  <c r="O117" i="26" s="1"/>
  <c r="O118" i="26" s="1"/>
  <c r="AR118" i="26" l="1"/>
  <c r="H2" i="26"/>
  <c r="I196" i="21" s="1"/>
  <c r="O120" i="26"/>
  <c r="BL120" i="26" s="1"/>
  <c r="H1" i="26" s="1"/>
  <c r="H196" i="21" s="1"/>
  <c r="D3" i="21" l="1"/>
  <c r="D2" i="21"/>
</calcChain>
</file>

<file path=xl/sharedStrings.xml><?xml version="1.0" encoding="utf-8"?>
<sst xmlns="http://schemas.openxmlformats.org/spreadsheetml/2006/main" count="2335" uniqueCount="1282">
  <si>
    <t>2016-17 HESA Finance record - for the year ended 31 July 2017</t>
  </si>
  <si>
    <t>Version:</t>
  </si>
  <si>
    <t>Provider name:</t>
  </si>
  <si>
    <t>The University of Edinburgh</t>
  </si>
  <si>
    <t>Errors:</t>
  </si>
  <si>
    <t>UKPRN:</t>
  </si>
  <si>
    <t>10007790</t>
  </si>
  <si>
    <t>Warnings:</t>
  </si>
  <si>
    <t>Country:</t>
  </si>
  <si>
    <t>S</t>
  </si>
  <si>
    <t>RECID:</t>
  </si>
  <si>
    <t xml:space="preserve">The Finance record is split over separate worksheet tabs with one table per tab. Some tabs are specific to the location of the provider. All relevant tables must be completed.
</t>
  </si>
  <si>
    <t>Please note that when restating figures the cell colour will change to show that the figure is different from that returned to HESA last year.</t>
  </si>
  <si>
    <t>Some of these rules are exempted by switches applicable to individual providers</t>
  </si>
  <si>
    <t>For information on current exemptions please contact Institutional Liaison:</t>
  </si>
  <si>
    <r>
      <rPr>
        <sz val="10"/>
        <color rgb="FF000000"/>
        <rFont val="Arial"/>
        <family val="2"/>
      </rPr>
      <t xml:space="preserve">Email: </t>
    </r>
    <r>
      <rPr>
        <u/>
        <sz val="11"/>
        <color indexed="12"/>
        <rFont val="Calibri"/>
        <family val="2"/>
      </rPr>
      <t>liaison@hesa.ac.uk</t>
    </r>
  </si>
  <si>
    <t>Telephone: 01242 211144</t>
  </si>
  <si>
    <t>Help for completing the record and COMMIT-stage validation can be found at:</t>
  </si>
  <si>
    <t>General Guidance to Tables and COMMIT-stage validation</t>
  </si>
  <si>
    <t>HESA Specific Rules</t>
  </si>
  <si>
    <t>Rule number</t>
  </si>
  <si>
    <t>Rule wording</t>
  </si>
  <si>
    <t>Cell reference</t>
  </si>
  <si>
    <t>Status</t>
  </si>
  <si>
    <t>Result</t>
  </si>
  <si>
    <t>QR.C16031.Table1.1</t>
  </si>
  <si>
    <t>Tuition fees and education contracts must not be zero.</t>
  </si>
  <si>
    <t>Table_1_UK, H6</t>
  </si>
  <si>
    <t>Error</t>
  </si>
  <si>
    <t>QR.C16031.Table1.2</t>
  </si>
  <si>
    <t>Funding body grants must not be zero.</t>
  </si>
  <si>
    <t>Table_1_UK, H7</t>
  </si>
  <si>
    <t>QR.C16031.Table1.3</t>
  </si>
  <si>
    <t>Research grants and contracts should not be zero.</t>
  </si>
  <si>
    <t>Table_1_UK, H8</t>
  </si>
  <si>
    <t>Warning</t>
  </si>
  <si>
    <t>QR.C16031.Table1.4</t>
  </si>
  <si>
    <t>Other income must not be zero.</t>
  </si>
  <si>
    <t>Table_1_UK, H9</t>
  </si>
  <si>
    <t>QR.C16031.Table1.5</t>
  </si>
  <si>
    <t>Investment income should not be zero.</t>
  </si>
  <si>
    <t>Table_1_UK, H10</t>
  </si>
  <si>
    <t>QR.C16031.Table1.6</t>
  </si>
  <si>
    <t>Donations and endowments should not be zero.</t>
  </si>
  <si>
    <t>Table_1_UK, H11</t>
  </si>
  <si>
    <t>QR.C16031.Table1.7</t>
  </si>
  <si>
    <t>Total income (current year) must not be zero.</t>
  </si>
  <si>
    <t>Table_1_UK, H12</t>
  </si>
  <si>
    <t>QR.C16031.Table1.8</t>
  </si>
  <si>
    <t>Total income (restated year) must not be zero.</t>
  </si>
  <si>
    <t>Table_1_UK, I12</t>
  </si>
  <si>
    <t>QR.C16031.Table1.9</t>
  </si>
  <si>
    <t>Total expenditure (current year) must not be zero.</t>
  </si>
  <si>
    <t>Table_1_UK, H20</t>
  </si>
  <si>
    <t>QR.C16031.Table1.10</t>
  </si>
  <si>
    <t>Total expenditure (restated year) must not be zero.</t>
  </si>
  <si>
    <t>Table_1_UK, I20</t>
  </si>
  <si>
    <t>QR.C16031.Table1.11</t>
  </si>
  <si>
    <t>There is a value for Taxation on research and development expenditure credit but no value for this in Table 5 Column 5 Head 4 (UK central government tax credits for research and development expenditure), or vice versa. Is this genuine?</t>
  </si>
  <si>
    <t>Table_1_UK (H32), Table_5_UK (T61)</t>
  </si>
  <si>
    <t>QR.C16031.Table1.12</t>
  </si>
  <si>
    <t>Total comprehensive income for the current year must equal the Total breakdown represented by Endowment, Restricted, Unrestricted, Revaluation reserve and Non-controlling interest.</t>
  </si>
  <si>
    <t>Table_1_UK, H43, H52</t>
  </si>
  <si>
    <t>QR.C16031.Table1.13</t>
  </si>
  <si>
    <t>Details of 'Miscellaneous other types of comprehensive income' items must be specified in the text box if a value is entered.</t>
  </si>
  <si>
    <t>Table_1_UK, H41, M41</t>
  </si>
  <si>
    <t>QR.C16031.Table1.14</t>
  </si>
  <si>
    <t>Miscellaneous other types of comprehensive income text box must be blank if a value is NOT entered.</t>
  </si>
  <si>
    <t>QR.C16031.Table1.15</t>
  </si>
  <si>
    <t>Total comprehensive income for the year should equal net assets movement</t>
  </si>
  <si>
    <t>Table_1_UK (H43), Table_3_UK (H63, I63)</t>
  </si>
  <si>
    <t>QR.C16031.Table2.1</t>
  </si>
  <si>
    <t>The total column for previous year Transfers between revaluation and income and expenditure reserve should be zero.</t>
  </si>
  <si>
    <t>Table_2_UK, N11</t>
  </si>
  <si>
    <t>QR.C16031.Table2.2</t>
  </si>
  <si>
    <t>The total column for current year Transfers between revaluation and income and expenditure reserve must be zero.</t>
  </si>
  <si>
    <t>Table_2_UK, N20</t>
  </si>
  <si>
    <t>QR.C16031.Table3.1</t>
  </si>
  <si>
    <t>Total reserves for current year must not be zero.</t>
  </si>
  <si>
    <t>Table_3_UK, H63</t>
  </si>
  <si>
    <t>QR.C16031.Table3.2</t>
  </si>
  <si>
    <t>Total reserves for restated year must not be zero.</t>
  </si>
  <si>
    <t>Table_3_UK, I63</t>
  </si>
  <si>
    <t>QR.C16031.Table3.3</t>
  </si>
  <si>
    <t>Total non-current assets for current year must not be zero.</t>
  </si>
  <si>
    <t>Table_3_UK, H15</t>
  </si>
  <si>
    <t>QR.C16031.Table3.4</t>
  </si>
  <si>
    <t>Total non-current assets for restated year must not be zero.</t>
  </si>
  <si>
    <t>Table_3_UK, I15</t>
  </si>
  <si>
    <t>QR.C16031.Table3.5</t>
  </si>
  <si>
    <t>Total current assets (current year) must not be zero.</t>
  </si>
  <si>
    <t>Table_3_UK, H23</t>
  </si>
  <si>
    <t>QR.C16031.Table3.6</t>
  </si>
  <si>
    <t>Total current assets (restated year) must not be zero.</t>
  </si>
  <si>
    <t>Table_3_UK, I23</t>
  </si>
  <si>
    <t>QR.C16031.Table3.7</t>
  </si>
  <si>
    <t>Total creditors (amounts falling due within one year), current year, should not be zero.</t>
  </si>
  <si>
    <t>Table_3_UK, H31</t>
  </si>
  <si>
    <t>QR.C16031.Table3.8</t>
  </si>
  <si>
    <t>Total creditors (amounts falling due within one year), restated year should not be zero.</t>
  </si>
  <si>
    <t>Table_3_UK, I31</t>
  </si>
  <si>
    <t>QR.C16031.Table3.9</t>
  </si>
  <si>
    <t>Total net assets (current year) must equal Total reserves.</t>
  </si>
  <si>
    <t>Table_3_UK, H51, H63</t>
  </si>
  <si>
    <t>QR.C16031.Table3.10</t>
  </si>
  <si>
    <t>Total net assets (restated year) must equal Total reserves.</t>
  </si>
  <si>
    <t>Table_3_UK, I51,I63</t>
  </si>
  <si>
    <t>QR.C16031.Table3.11</t>
  </si>
  <si>
    <t>Negative goodwill value (current year) must be entered as a negative.</t>
  </si>
  <si>
    <t>Table_3_UK, H8</t>
  </si>
  <si>
    <t>QR.C16031.Table3.12</t>
  </si>
  <si>
    <t>Negative goodwill value (restated year) must be entered as a negative.</t>
  </si>
  <si>
    <t>Table_3_UK, I8</t>
  </si>
  <si>
    <t>QR.C16031.Table3S.1</t>
  </si>
  <si>
    <t>Investments value (current year) must be the same between tables.</t>
  </si>
  <si>
    <t>Table_3_UK (H20), Table_3_Scotland(H11)</t>
  </si>
  <si>
    <t>QR.C16031.Table3S.2</t>
  </si>
  <si>
    <t>Cash and cash equivalents value (current year) must be the same between tables.</t>
  </si>
  <si>
    <t>Table_3_UK (H21), Table_3_Scotland (H19)</t>
  </si>
  <si>
    <t>QR.C16031.Table3S.3</t>
  </si>
  <si>
    <t>Investments value (restated year) must be the same between tables.</t>
  </si>
  <si>
    <t>Table_3_UK (I20), Table_3_Scotland (I11)</t>
  </si>
  <si>
    <t>QR.C16031.Table3S.4</t>
  </si>
  <si>
    <t>Cash and cash equivalents (restated year) must be the same between tables.</t>
  </si>
  <si>
    <t>Table_3_UK (I21), Table_3_Scotland (I19)</t>
  </si>
  <si>
    <t>QR.C16031.Table3S.5</t>
  </si>
  <si>
    <t>Table_3_Scotland must be completed by providers in Scotland.</t>
  </si>
  <si>
    <t>Table_3_Scotland, H11, I11, H19, I19</t>
  </si>
  <si>
    <t>QR.C16031.Table3S.6</t>
  </si>
  <si>
    <t>Table_3_Scotland must not be completed by providers outside Scotland.</t>
  </si>
  <si>
    <t>QR.C16031.Table4.1</t>
  </si>
  <si>
    <t>Adjustment for non-cash items: Other, details of 'other' items must be specified in the text box if a value is entered.</t>
  </si>
  <si>
    <t>Table_4_UK, H22, I22, N22</t>
  </si>
  <si>
    <t>QR.C16031.Table4.2</t>
  </si>
  <si>
    <t>Adjustment for non-cash items: Other, text box must be blank if a value is NOT entered.</t>
  </si>
  <si>
    <t>QR.C16031.Table4.3</t>
  </si>
  <si>
    <t>Capital grant income for current year should not be zero.</t>
  </si>
  <si>
    <t xml:space="preserve">Table_4_UK, H29 </t>
  </si>
  <si>
    <t>QR.C16031.Table4.4</t>
  </si>
  <si>
    <t>Capital grant income for restated year should not be zero.</t>
  </si>
  <si>
    <t xml:space="preserve">Table_4_UK, I29 </t>
  </si>
  <si>
    <t>QR.C16031.Table4.5</t>
  </si>
  <si>
    <t>Capital grants receipts for current year should not be zero.</t>
  </si>
  <si>
    <t>Table_4_UK, H36</t>
  </si>
  <si>
    <t>QR.C16031.Table4.6</t>
  </si>
  <si>
    <t>Capital grants receipts for restated year should not be zero.</t>
  </si>
  <si>
    <t xml:space="preserve">Table_4_UK, I36 </t>
  </si>
  <si>
    <t>QR.C16031.Table4.7</t>
  </si>
  <si>
    <t>Cash and cash equivalents minus Bank overdrafts minus Cash and cash equivalents at the end of the year is greater than 5 (current year).</t>
  </si>
  <si>
    <t>Table_3_UK, H21, H26, Table_4_UK, H60</t>
  </si>
  <si>
    <t>QR.C16031.Table4.8</t>
  </si>
  <si>
    <t>Cash and cash equivalents minus Bank overdrafts minus Cash and cash equivalents at the end of the year is greater than 5 (restated year).</t>
  </si>
  <si>
    <t>Table_3_UK, I21, I26, Table_4_UK, I60</t>
  </si>
  <si>
    <t>QR.C16031.Table4.9</t>
  </si>
  <si>
    <t>Head 5g Payments made to acquire fixed assets should be more than head 5h Payments made to acquire intangible assets</t>
  </si>
  <si>
    <t>Table_4_UK, H40, H41</t>
  </si>
  <si>
    <t>QR.C16031.Table4.10</t>
  </si>
  <si>
    <t>Either Head 2a (Depreciation) or the sum of Heads 2a + 2b (Depreciation + Amortisation of intangibles) must equal Table_1_UK Head 2d Depreciation</t>
  </si>
  <si>
    <t>Table_4_UK (H9, H10), Table_1_UK (H18)</t>
  </si>
  <si>
    <t>QR.C16031.Table5.1</t>
  </si>
  <si>
    <t>There is a value for Total research grants in the income table but no value for this in the expenditure table, or vice versa.  Is this genuine?</t>
  </si>
  <si>
    <t>Table_5_UK (AD61),Table_8_UK(O97)</t>
  </si>
  <si>
    <t>QR.C16031.Table5.2</t>
  </si>
  <si>
    <t>There is a value for Total BEIS Research Councils in the income table but no value for this in the expenditure table, or vice versa.  Is this genuine?</t>
  </si>
  <si>
    <t>Table_5_UK (P61),Table_8_UK(O84)</t>
  </si>
  <si>
    <t>QR.C16031.Table5.3</t>
  </si>
  <si>
    <t>There is a value for UK-based charities (open competitive process) in the income table but no value for this in the expenditure table, or vice versa.  Is this genuine?</t>
  </si>
  <si>
    <t>Table_5_UK (Q61),Table_8_UK(O85)</t>
  </si>
  <si>
    <t>QR.C16031.Table5.4</t>
  </si>
  <si>
    <t>There is a value for UK-based charities (other) in the income table but no value for this in the expenditure table, or vice versa.  Is this genuine?</t>
  </si>
  <si>
    <t>Table_5_UK (R61),Table_8_UK(O86)</t>
  </si>
  <si>
    <t>QR.C16031.Table5.5</t>
  </si>
  <si>
    <t>There is a value for UK central government bodies/local authorities, health and hospital authorities in the income table but no value for this in the expenditure table, or vice versa.  Is this genuine?</t>
  </si>
  <si>
    <t>Table_5_UK (S61),Table_8_UK(O87)</t>
  </si>
  <si>
    <t>QR.C16031.Table5.6</t>
  </si>
  <si>
    <t>There is a value for UK industry, commerce and public corporations in the income table but no value for this in the expenditure table, or vice versa.  Is this genuine?</t>
  </si>
  <si>
    <t>Table_5_UK (U61),Table_8_UK(O88)</t>
  </si>
  <si>
    <t>QR.C16031.Table5.7</t>
  </si>
  <si>
    <t>There is a value for UK other sources in the income table but no value for this in the expenditure table, or vice versa.  Is this genuine?</t>
  </si>
  <si>
    <t>Table_5_UK (V61),Table_8_UK(O89)</t>
  </si>
  <si>
    <t>QR.C16031.Table5.8</t>
  </si>
  <si>
    <t>There is a value for EU government bodies in the income table but no value for this in the expenditure table, or vice versa.  Is this genuine?</t>
  </si>
  <si>
    <t>Table_5_UK (W61),Table_8_UK(O90)</t>
  </si>
  <si>
    <t>QR.C16031.Table5.9</t>
  </si>
  <si>
    <t>There is a value for EU-based charities (open competitive process) in the income table but no value for this in the expenditure table, or vice versa.  Is this genuine?</t>
  </si>
  <si>
    <t>Table_5_UK (X61),Table_8_UK(O91)</t>
  </si>
  <si>
    <t>QR.C16031.Table5.10</t>
  </si>
  <si>
    <t>There is a value for EU industry, commerce and public corporations in the income table but no value for this in the expenditure table, or vice versa.  Is this genuine?</t>
  </si>
  <si>
    <t>Table_5_UK (Y61),Table_8_UK(O92)</t>
  </si>
  <si>
    <t>QR.C16031.Table5.11</t>
  </si>
  <si>
    <t>There is a value for EU (excluding UK) other in the income table but no value for this in the expenditure table, or vice versa.  Is this genuine?</t>
  </si>
  <si>
    <t>Table_5_UK (Z61),Table_8_UK(O93)</t>
  </si>
  <si>
    <t>QR.C16031.Table5.12</t>
  </si>
  <si>
    <t>There is a value for Non-EU-based charities (open competitive process) in the income table but no value for this in the expenditure table, or vice versa.  Is this genuine?</t>
  </si>
  <si>
    <t>Table_5_UK (AA61),Table_8_UK(O94)</t>
  </si>
  <si>
    <t>QR.C16031.Table5.13</t>
  </si>
  <si>
    <t>There is a value for Non-EU industry, commerce and public corporations in the income table but no value for this in the expenditure table, or vice versa.  Is this genuine?</t>
  </si>
  <si>
    <t>Table_5_UK (AB61),Table_8_UK(O95)</t>
  </si>
  <si>
    <t>QR.C16031.Table5.14</t>
  </si>
  <si>
    <t>There is a value for Non-EU other in the income table but no value for this in the expenditure table, or vice versa.  Is this genuine?</t>
  </si>
  <si>
    <t>Table_5_UK (AC61),Table_8_UK(O96)</t>
  </si>
  <si>
    <t>QR.C16031.Table6.1</t>
  </si>
  <si>
    <t>Research training support grant income would not usually all be under: Income for general research studentships from charities.</t>
  </si>
  <si>
    <t>Table_6_UK, K80, K82</t>
  </si>
  <si>
    <t>QR.C16031.Table6.2</t>
  </si>
  <si>
    <t>Providers in England, Northern Ireland, Scotland and Wales must only return administration-specific fees information.</t>
  </si>
  <si>
    <t>Table_6_UK, K15, K25, K39, K71</t>
  </si>
  <si>
    <t>QR.C16031.Table6.3</t>
  </si>
  <si>
    <t xml:space="preserve">If provider is in England then the sum of Table_6_UK, column 1 SLC/LEAs/SAAS/DfE(NI), Head 1ai FT UG and Head 1aii FT PG taught and Head 1aiv PT UG must not be zero.  </t>
  </si>
  <si>
    <t>Table_6_UK, H7, H8, H10</t>
  </si>
  <si>
    <t>QR.C16031.Table6.4</t>
  </si>
  <si>
    <t>If provider is in Scotland then the sum of Table_6_UK, column 1 SLC/LEAs/SAAS/DfE(NI), Head 1ci FT UG standard rate and Head 1cii FT UG rest of UK de-regulated fees and Head 1civ FT PG taught standard rate and Head 1cv FT PG taught rest of UK deregulated fees and Head 1cvi FT PG research standard rate must not be zero.</t>
  </si>
  <si>
    <t xml:space="preserve">Table_6_UK, H28, H29, H31, H32, H33 </t>
  </si>
  <si>
    <t>QR.C16031.Table6.5</t>
  </si>
  <si>
    <t>If provider is in Wales then the sum of Table_6_UK, column 1 SLC/LEAs/SAAS/DfE(NI), Head 1d Wales domicile students i FT UG new, ii FT UG old, iii PGCE, iv FT PGT, vi PT UG and Head 1e Rest of UK domicile students i FT UG new, ii FT UG old, iii PGCE, iv FT PGT, vi PT UG must not be zero.</t>
  </si>
  <si>
    <t>Table_6_UK, H41 to H45, H47, H51 to H55, H57</t>
  </si>
  <si>
    <t>QR.C16031.Table6.6</t>
  </si>
  <si>
    <t xml:space="preserve">If provider is in Northern Ireland then the sum of Table_6_UK, column 1 SLC/LEAs/SAAS/DfE(NI), Head 1bi FT UG standard fees and Head 1bii FT UG rest of UK de-regulated fees and Head 1biii FT PG taught and Head 1bv PT UG must not be zero. </t>
  </si>
  <si>
    <t>Table_6_UK, H18, H19, H20, H22</t>
  </si>
  <si>
    <t>QR.C16031.Table7.1</t>
  </si>
  <si>
    <t>Table_7_UK Head 1 Tuition fees and education contracts has been entered and is greater than 0 therefore it must equal Table_1_UK Head 1a Tuition fees and education contracts</t>
  </si>
  <si>
    <t>Table_7_UK (H6), Table_1_UK (H6)</t>
  </si>
  <si>
    <t>QR.C16031.Table7.2</t>
  </si>
  <si>
    <t>Table_7_UK Head 4i Total other income has been entered and is greater than 0 therefore it must equal Table_1_UK Head 1d Other income</t>
  </si>
  <si>
    <t>Table_7_UK (H51), Table_1_UK (H9)</t>
  </si>
  <si>
    <t>QR.C16031.Table7.3</t>
  </si>
  <si>
    <t>Table_7_UK Head 5 Investment income has been entered and is greater than 0 therefore it must equal Table_1_UK Head 1e Investment income</t>
  </si>
  <si>
    <t>Table_7_UK (H53), Table_1_UK (H10)</t>
  </si>
  <si>
    <t>QR.C16031.Table7.4</t>
  </si>
  <si>
    <t>Table_7_UK Head 7d Total donations and endowments has been entered and is greater than 0 therefore it must equal Table_1_UK Head 1f Donations and endowments</t>
  </si>
  <si>
    <t>Table_7_UK (H61), Table_1_UK (H11)</t>
  </si>
  <si>
    <t>QR.C16031.Table7.5</t>
  </si>
  <si>
    <t>Table_7_UK Head 1 Tuition fees and education contracts does not have the same value as Table_1_UK Head 1a Tuition fees and education contracts</t>
  </si>
  <si>
    <t>QR.C16031.Table7.6</t>
  </si>
  <si>
    <t>Table_7_UK Head 4i Total other income does not have the same value as Table_1_UK Head 1d Other income</t>
  </si>
  <si>
    <t>QR.C16031.Table7.7</t>
  </si>
  <si>
    <t>Table_7_UK Head 5 Investment income does not have the same value as Table_1_UK Head 1e Investment income</t>
  </si>
  <si>
    <t>QR.C16031.Table7.8</t>
  </si>
  <si>
    <t>Table_7_UK Head 7d Total donations and endowments does not have the same value as Table_1_UK Head 1f Donations and endowments</t>
  </si>
  <si>
    <t>QR.C16031.Table7.9</t>
  </si>
  <si>
    <t>Table_1_UK Head 1a Tuition fees and education contracts has a value of 0 therefore Table_7_UK Head 1 Tuition fees and education contracts should also have a value of 0</t>
  </si>
  <si>
    <t>QR.C16031.Table7.10</t>
  </si>
  <si>
    <t>Table_1_UK Head 1d Other income has a value of 0 therefore Table_7_UK Head 4i Total other income must also have a value of 0</t>
  </si>
  <si>
    <t>QR.C16031.Table7.11</t>
  </si>
  <si>
    <t>Table_1_UK Head 1e Investment income has a value of 0 therefore Table_7_UK Head 5 Investment income must also have a value of 0</t>
  </si>
  <si>
    <t>QR.C16031.Table7.12</t>
  </si>
  <si>
    <t>Table_1_UK Head 1f Donations and endowments has a value of 0 therefore Table_7_UK Head 7d Total donations and endowments must also have a value of 0</t>
  </si>
  <si>
    <t>QR.C16031.Table7.13</t>
  </si>
  <si>
    <t>Table_7_UK Head 2 Funding body grants has been entered and is greater than 0 therefore it must equal Table_1_UK Head 1b Funding body grants</t>
  </si>
  <si>
    <t>Table_7_UK (H8), Table_1_UK (H7)</t>
  </si>
  <si>
    <t>QR.C16031.Table7.14</t>
  </si>
  <si>
    <t>Table_7_UK Head 3o Total Research grants and contracts is greater than 0 therefore it must equal Table_1_UK Head 1c Research grants and contracts</t>
  </si>
  <si>
    <t>Table_7_UK (H34), Table_1_UK (H8)</t>
  </si>
  <si>
    <t>QR.C16031.Table7.15</t>
  </si>
  <si>
    <t>Table_7_UK Head 2 Funding body grants does not have the same value as Table_1_UK Head 1b Funding body grants</t>
  </si>
  <si>
    <t>QR.C16031.Table7.16</t>
  </si>
  <si>
    <t>Table_7_UK Head 3o Total Research grants and contracts does not have the same value as Table_1_UK Head 1c Research grants and contracts</t>
  </si>
  <si>
    <t>QR.C16031.Table7.17</t>
  </si>
  <si>
    <t>Table_1_UK Head 1b Funding body grants has a value of 0 therefore Table_7_UK Head 2 Funding body grants must also have a value of 0</t>
  </si>
  <si>
    <t>QR.C16031.Table7.18</t>
  </si>
  <si>
    <t>Table_1_UK Head 1c Research grants and contracts has a value of 0 therefore Table_7_UK Head 30 Total research grants and contracts must also have a value of 0</t>
  </si>
  <si>
    <t>QR.C16031.Table7E.1</t>
  </si>
  <si>
    <t>All providers in England must return some income under Table_7_England Funding body grants Head 1a HEFCE - teaching grant</t>
  </si>
  <si>
    <t>Table_7_England, H6</t>
  </si>
  <si>
    <t>QR.C16031.Table7E.2</t>
  </si>
  <si>
    <t>Completion of this country specific table must only be by providers in England</t>
  </si>
  <si>
    <t>Table_7_England, H12</t>
  </si>
  <si>
    <t>QR.C16031.Table7W.1</t>
  </si>
  <si>
    <t>Completion of this country specific table must only be by providers in Wales</t>
  </si>
  <si>
    <t>Table_7_Wales, H15</t>
  </si>
  <si>
    <t>QR.C16031.Table7S.1</t>
  </si>
  <si>
    <t>Completion of this country specific table must only be by providers in Scotland</t>
  </si>
  <si>
    <t>Table_7_Scotland, H13</t>
  </si>
  <si>
    <t>QR.C16031.Table7N.1</t>
  </si>
  <si>
    <t>Completion of this country specific table must only be by providers in Northern Ireland</t>
  </si>
  <si>
    <t>Table_7_N_Ireland, H10</t>
  </si>
  <si>
    <t>QR.C16031.Table8.1</t>
  </si>
  <si>
    <t>101 Clinical medicine: if Total staff costs greater than zero then should have Other operating expenses value.</t>
  </si>
  <si>
    <t>Table_8_UK, J6,L6</t>
  </si>
  <si>
    <t>QR.C16031.Table8.2</t>
  </si>
  <si>
    <t>102 Clinical dentistry: if Total staff costs greater than zero then should have Other operating expenses value.</t>
  </si>
  <si>
    <t>Table_8_UK, J7,L7</t>
  </si>
  <si>
    <t>QR.C16031.Table8.3</t>
  </si>
  <si>
    <t>103 Nursing &amp; allied health professions: if Total staff costs greater than zero then should have Other operating expenses value.</t>
  </si>
  <si>
    <t>Table_8_UK, J8,L8</t>
  </si>
  <si>
    <t>QR.C16031.Table8.4</t>
  </si>
  <si>
    <t>104 Psychology &amp; behavioural sciences: if Total staff costs greater than zero then should have Other operating expenses value.</t>
  </si>
  <si>
    <t>Table_8_UK, J9,L9</t>
  </si>
  <si>
    <t>QR.C16031.Table8.5</t>
  </si>
  <si>
    <t>105 Health &amp; community studies: if Total staff costs greater than zero then should have Other operating expenses value.</t>
  </si>
  <si>
    <t>Table_8_UK, J10,L10</t>
  </si>
  <si>
    <t>QR.C16031.Table8.6</t>
  </si>
  <si>
    <t>106 Anatomy &amp; physiology: if Total staff costs greater than zero then should have Other operating expenses value.</t>
  </si>
  <si>
    <t>Table_8_UK, J11,L11</t>
  </si>
  <si>
    <t>QR.C16031.Table8.7</t>
  </si>
  <si>
    <t>107 Pharmacy &amp; pharmacology: if Total staff costs greater than zero then should have Other operating expenses value.</t>
  </si>
  <si>
    <t>Table_8_UK, J12,L12</t>
  </si>
  <si>
    <t>QR.C16031.Table8.8</t>
  </si>
  <si>
    <t>108 Sports science &amp; leisure studies: if Total staff costs greater than zero then should have Other operating expenses value.</t>
  </si>
  <si>
    <t>Table_8_UK, J13,L13</t>
  </si>
  <si>
    <t>QR.C16031.Table8.9</t>
  </si>
  <si>
    <t>109 Veterinary science: if Total staff costs greater than zero then should have Other operating expenses value.</t>
  </si>
  <si>
    <t>Table_8_UK, J14,L14</t>
  </si>
  <si>
    <t>QR.C16031.Table8.10</t>
  </si>
  <si>
    <t>110 Agriculture, forestry &amp; food science: if Total staff costs greater than zero then should have Other operating expenses value.</t>
  </si>
  <si>
    <t>Table_8_UK, J15,L15</t>
  </si>
  <si>
    <t>QR.C16031.Table8.11</t>
  </si>
  <si>
    <t>111 Earth, marine &amp; environmental sciences: if Total staff costs greater than zero then should have Other operating expenses value.</t>
  </si>
  <si>
    <t>Table_8_UK, J16,L16</t>
  </si>
  <si>
    <t>QR.C16031.Table8.12</t>
  </si>
  <si>
    <t>112 Biosciences: if Total staff costs greater than zero then should have Other operating expenses value.</t>
  </si>
  <si>
    <t>Table_8_UK, J17,L17</t>
  </si>
  <si>
    <t>QR.C16031.Table8.13</t>
  </si>
  <si>
    <t>113 Chemistry: if Total staff costs greater than zero then should have Other operating expenses value.</t>
  </si>
  <si>
    <t>Table_8_UK, J18,L18</t>
  </si>
  <si>
    <t>QR.C16031.Table8.14</t>
  </si>
  <si>
    <t>114 Physics: if Total staff costs greater than zero then should have Other operating expenses value.</t>
  </si>
  <si>
    <t>Table_8_UK, J19,L19</t>
  </si>
  <si>
    <t>QR.C16031.Table8.15</t>
  </si>
  <si>
    <t>115 General engineering: if Total staff costs greater than zero then should have Other operating expenses value.</t>
  </si>
  <si>
    <t>Table_8_UK, J20,L20</t>
  </si>
  <si>
    <t>QR.C16031.Table8.16</t>
  </si>
  <si>
    <t>116 Chemical engineering: if Total staff costs greater than zero then should have Other operating expenses value.</t>
  </si>
  <si>
    <t>Table_8_UK, J21,L21</t>
  </si>
  <si>
    <t>QR.C16031.Table8.17</t>
  </si>
  <si>
    <t>117 Mineral, metallurgy &amp; materials engineering: if Total staff costs greater than zero then should have Other operating expenses value.</t>
  </si>
  <si>
    <t>Table_8_UK, J22,L22</t>
  </si>
  <si>
    <t>QR.C16031.Table8.18</t>
  </si>
  <si>
    <t>118 Civil engineering: if Total staff costs greater than zero then should have Other operating expenses value.</t>
  </si>
  <si>
    <t>Table_8_UK, J23,L23</t>
  </si>
  <si>
    <t>QR.C16031.Table8.19</t>
  </si>
  <si>
    <t>119 Electrical, electronic &amp; computer engineering: if Total staff costs greater than zero then should have Other operating expenses value.</t>
  </si>
  <si>
    <t>Table_8_UK, J24,L24</t>
  </si>
  <si>
    <t>QR.C16031.Table8.20</t>
  </si>
  <si>
    <t>120 Mechanical, aero &amp; production engineering: if Total staff costs greater than zero then should have Other operating expenses value.</t>
  </si>
  <si>
    <t>Table_8_UK, J25,L25</t>
  </si>
  <si>
    <t>QR.C16031.Table8.21</t>
  </si>
  <si>
    <t>121 IT, systems sciences &amp; computer software engineering: if Total staff costs greater than zero then should have Other operating expenses value.</t>
  </si>
  <si>
    <t>Table_8_UK, J26,L26</t>
  </si>
  <si>
    <t>QR.C16031.Table8.22</t>
  </si>
  <si>
    <t>122 Mathematics: if Total staff costs greater than zero then should have Other operating expenses value.</t>
  </si>
  <si>
    <t>Table_8_UK, J27,L27</t>
  </si>
  <si>
    <t>QR.C16031.Table8.23</t>
  </si>
  <si>
    <t>123 Architecture, built environment &amp; planning: if Total staff costs greater than zero then should have Other operating expenses value.</t>
  </si>
  <si>
    <t>Table_8_UK, J28,L28</t>
  </si>
  <si>
    <t>QR.C16031.Table8.24</t>
  </si>
  <si>
    <t>124 Geography &amp; environmental studies: if Total staff costs greater than zero then should have Other operating expenses value.</t>
  </si>
  <si>
    <t>Table_8_UK, J29,L29</t>
  </si>
  <si>
    <t>QR.C16031.Table8.25</t>
  </si>
  <si>
    <t>125 Area studies: if Total staff costs greater than zero then should have Other operating expenses value.</t>
  </si>
  <si>
    <t>Table_8_UK, J30,L30</t>
  </si>
  <si>
    <t>QR.C16031.Table8.26</t>
  </si>
  <si>
    <t>126 Archaeology: if Total staff costs greater than zero then should have Other operating expenses value.</t>
  </si>
  <si>
    <t>Table_8_UK, J31,L31</t>
  </si>
  <si>
    <t>QR.C16031.Table8.27</t>
  </si>
  <si>
    <t>127 Anthropology &amp; development studies: if Total staff costs greater than zero then should have Other operating expenses value.</t>
  </si>
  <si>
    <t>Table_8_UK, J32,L32</t>
  </si>
  <si>
    <t>QR.C16031.Table8.28</t>
  </si>
  <si>
    <t>128 Politics &amp; international studies: if Total staff costs greater than zero then should have Other operating expenses value.</t>
  </si>
  <si>
    <t>Table_8_UK, J33,L33</t>
  </si>
  <si>
    <t>QR.C16031.Table8.29</t>
  </si>
  <si>
    <t>129 Economics &amp; econometrics: if Total staff costs greater than zero then should have Other operating expenses value.</t>
  </si>
  <si>
    <t>Table_8_UK, J34,L34</t>
  </si>
  <si>
    <t>QR.C16031.Table8.30</t>
  </si>
  <si>
    <t>130 Law: if Total staff costs greater than zero then should have Other operating expenses value.</t>
  </si>
  <si>
    <t>Table_8_UK, J35,L35</t>
  </si>
  <si>
    <t>QR.C16031.Table8.31</t>
  </si>
  <si>
    <t>131 Social work &amp; social policy: if Total staff costs greater than zero then should have Other operating expenses value.</t>
  </si>
  <si>
    <t>Table_8_UK, J36,L36</t>
  </si>
  <si>
    <t>QR.C16031.Table8.32</t>
  </si>
  <si>
    <t>132 Sociology: if Total staff costs greater than zero then should have Other operating expenses value.</t>
  </si>
  <si>
    <t>Table_8_UK, J37,L37</t>
  </si>
  <si>
    <t>QR.C16031.Table8.33</t>
  </si>
  <si>
    <t>133 Business &amp; management studies: if Total staff costs greater than zero then should have Other operating expenses value.</t>
  </si>
  <si>
    <t>Table_8_UK, J38,L38</t>
  </si>
  <si>
    <t>QR.C16031.Table8.34</t>
  </si>
  <si>
    <t>134 Catering &amp; hospitality management: if Total staff costs greater than zero then should have Other operating expenses value.</t>
  </si>
  <si>
    <t>Table_8_UK, J39,L39</t>
  </si>
  <si>
    <t>QR.C16031.Table8.35</t>
  </si>
  <si>
    <t>135 Education: if Total staff costs greater than zero then should have Other operating expenses value.</t>
  </si>
  <si>
    <t>Table_8_UK, J40,L40</t>
  </si>
  <si>
    <t>QR.C16031.Table8.36</t>
  </si>
  <si>
    <t>136 Continuing education: if Total staff costs greater than zero then should have Other operating expenses value.</t>
  </si>
  <si>
    <t>Table_8_UK, J41,L41</t>
  </si>
  <si>
    <t>QR.C16031.Table8.37</t>
  </si>
  <si>
    <t>137 Modern languages: if Total staff costs greater than zero then should have Other operating expenses value.</t>
  </si>
  <si>
    <t>Table_8_UK, J42,L42</t>
  </si>
  <si>
    <t>QR.C16031.Table8.38</t>
  </si>
  <si>
    <t>138 English language &amp; literature: if Total staff costs greater than zero then should have Other operating expenses value.</t>
  </si>
  <si>
    <t>Table_8_UK, J43,L43</t>
  </si>
  <si>
    <t>QR.C16031.Table8.39</t>
  </si>
  <si>
    <t>139 History: if Total staff costs greater than zero then should have Other operating expenses value.</t>
  </si>
  <si>
    <t>Table_8_UK, J44,L44</t>
  </si>
  <si>
    <t>QR.C16031.Table8.40</t>
  </si>
  <si>
    <t>140 Classics: if Total staff costs greater than zero then should have Other operating expenses value.</t>
  </si>
  <si>
    <t>Table_8_UK, J45,L45</t>
  </si>
  <si>
    <t>QR.C16031.Table8.41</t>
  </si>
  <si>
    <t>141 Philosophy: if Total staff costs greater than zero then should have Other operating expenses value.</t>
  </si>
  <si>
    <t>Table_8_UK, J46,L46</t>
  </si>
  <si>
    <t>QR.C16031.Table8.42</t>
  </si>
  <si>
    <t>142 Theology &amp; religious studies: if Total staff costs greater than zero then should have Other operating expenses value.</t>
  </si>
  <si>
    <t>Table_8_UK, J47,L47</t>
  </si>
  <si>
    <t>QR.C16031.Table8.43</t>
  </si>
  <si>
    <t>143 Art &amp; design: if Total staff costs greater than zero then should have Other operating expenses value.</t>
  </si>
  <si>
    <t>Table_8_UK, J48,L48</t>
  </si>
  <si>
    <t>QR.C16031.Table8.44</t>
  </si>
  <si>
    <t>144 Music, dance, drama &amp; performing arts: if Total staff costs greater than zero then should have Other operating expenses value.</t>
  </si>
  <si>
    <t>Table_8_UK, J49,L49</t>
  </si>
  <si>
    <t>QR.C16031.Table8.45</t>
  </si>
  <si>
    <t>145 Media studies: if Total staff costs greater than zero then should have Other operating expenses value.</t>
  </si>
  <si>
    <t>Table_8_UK, J50,L50</t>
  </si>
  <si>
    <t>QR.C16031.Table8.46</t>
  </si>
  <si>
    <t>A pension cost adjustment value for other operating expenses has been returned. Is this genuine? Please review the credibility.</t>
  </si>
  <si>
    <t>Table_8_UK, L100</t>
  </si>
  <si>
    <t>QR.C16031.Table8.47</t>
  </si>
  <si>
    <t>Other expenditure: Other is a substantial amount of the Total expenditure, please check what has been included here. Should it be allocated elsewhere?</t>
  </si>
  <si>
    <t>Table_8_UK, O101</t>
  </si>
  <si>
    <t>QR.C16031.Table8.53</t>
  </si>
  <si>
    <t>Total expenditure for Table_8_UK Head 3bi National Bursaries + Head 3bii Provider specific bursaries and scholarships should not be zero.</t>
  </si>
  <si>
    <t>Table_8_UK, O58, O59</t>
  </si>
  <si>
    <t>QR.C16031.Table8.54</t>
  </si>
  <si>
    <t>Table_8_UK Head 8 Total expenditure (Other operating expenses) has been entered and is greater than 0 therefore it must equal Table_1_UK Head 2c Other operating expenses</t>
  </si>
  <si>
    <t>Table_8_UK (L104), Table_1_UK (H17)</t>
  </si>
  <si>
    <t>QR.C16031.Table8.55</t>
  </si>
  <si>
    <t>Table_8_UK Head 8 Total expenditure (Depreciation) has been entered and is greater than 0 therefore it must equal Table_1_UK Head 2d Depreciation</t>
  </si>
  <si>
    <t>Table_8_UK (M104), Table_1_UK (H18)</t>
  </si>
  <si>
    <t>QR.C16031.Table8.56</t>
  </si>
  <si>
    <t>Table_8_UK Head 8 Total expenditure (Interest and other finance costs) has been entered and is greater than 0 therefore it must equal Table_1_UK Head 2e Interest and other finance costs</t>
  </si>
  <si>
    <t>Table_8_UK (N104), Table_1_UK (H19)</t>
  </si>
  <si>
    <t>QR.C16031.Table8.57</t>
  </si>
  <si>
    <t>Table_8_UK Head 8 Total expenditure (Other operating expenses) does not have the same value as Table_1_UK Head 2c Other operating expenses</t>
  </si>
  <si>
    <t>QR.C16031.Table8.58</t>
  </si>
  <si>
    <t>Table_8_UK Head 8 Total expenditure (Depreciation) does not have the same value as Table_1_UK Head 2d Depreciation</t>
  </si>
  <si>
    <t>QR.C16031.Table8.59</t>
  </si>
  <si>
    <t>Table_8_UK Head 8 Total expenditure (Interest and other finance costs) does not have the same value as Table_1_UK Head 2e Interest and other finance costs</t>
  </si>
  <si>
    <t>QR.C16031.Table8.60</t>
  </si>
  <si>
    <t>Table_1_UK Head 2c Other operating expenses has a value of 0 thereforeTable_8_UK Head 8 Total expenditure (Other operating expenses) must also have a value of 0</t>
  </si>
  <si>
    <t>QR.C16031.Table8.61</t>
  </si>
  <si>
    <t>Table_1_UK Head 2d Depreciation has a value of 0 therefore Table_8_UK Head 8 Total expenditure (Depreciation) must also have a value of 0</t>
  </si>
  <si>
    <t>QR.C16031.Table8.62</t>
  </si>
  <si>
    <t>Table_1_UK Head 2e Interest and other finance costs has a value of 0 therefore Table_8_UK Head 8 Total expenditure (Interest and other finance costs) must also have a value of 0</t>
  </si>
  <si>
    <t>QR.C16031.Table8.63</t>
  </si>
  <si>
    <t>Table_8_UK Head 8 Total expenditure (Staff costs) has been entered and is greater than 0 therefore it must equal Table_1_UK Head 2a Staff costs</t>
  </si>
  <si>
    <t>Table_8_UK (J104), Table_1_UK (H15)</t>
  </si>
  <si>
    <t>QR.C16031.Table8.64</t>
  </si>
  <si>
    <t>Table_8_UK Head 8 Total expenditure (Fundamental restructuring costs) has been entered and is greater than 0 therefore it must equal Table_1_UK Head 2b Fundamental restructuring costs</t>
  </si>
  <si>
    <t>Table_8_UK (K104), Table_1_UK (H16)</t>
  </si>
  <si>
    <t>QR.C16031.Table8.65</t>
  </si>
  <si>
    <t>Table_8_UK Head 8 Total expenditure (Staff costs) does not have the same value as Table_1_UK Head 2a Staff costs</t>
  </si>
  <si>
    <t>QR.C16031.Table8.66</t>
  </si>
  <si>
    <t>Table_8_UK Head 8 Total expenditure (Fundamental restructuring costs) does not have the same value as Table_1_UK Head 2b Fundamental restructuring costs</t>
  </si>
  <si>
    <t>QR.C16031.Table8.67</t>
  </si>
  <si>
    <t>Table_1_UK Head 2a Staff costs has a value of 0 therefore Table_8_UK Head 8 Total expenditure (Staff costs) must also have a value of 0</t>
  </si>
  <si>
    <t>QR.C16031.Table8.68</t>
  </si>
  <si>
    <t>Table_1_UK Head 2b Fundamental restructuring costs has a value of 0 therefore Table_8_UK Head 8 Total expenditure (Fundamental restructuring costs) must also have a value of 0</t>
  </si>
  <si>
    <t>QR.C16031.Table9.1</t>
  </si>
  <si>
    <t>Total actual spend for Residences operations: Buildings should be greater than or equal to zero.</t>
  </si>
  <si>
    <t>Table_9_UK, H6</t>
  </si>
  <si>
    <t>QR.C16031.Table9.2</t>
  </si>
  <si>
    <t>Total actual spend for Residences operations: Equipment should be greater than or equal to zero.</t>
  </si>
  <si>
    <t>Table_9_UK, H7</t>
  </si>
  <si>
    <t>QR.C16031.Table9.3</t>
  </si>
  <si>
    <t>Total actual spend for Catering operations: Buildings should be greater than or equal to zero.</t>
  </si>
  <si>
    <t>Table_9_UK, H10</t>
  </si>
  <si>
    <t>QR.C16031.Table9.4</t>
  </si>
  <si>
    <t>Total actual spend for Catering operations: Equipment should be greater than or equal to zero.</t>
  </si>
  <si>
    <t>Table_9_UK, H11</t>
  </si>
  <si>
    <t>QR.C16031.Table9.5</t>
  </si>
  <si>
    <t>Total actual spend for Other operations: Buildings should be greater than or equal to zero.</t>
  </si>
  <si>
    <t>Table_9_UK, H14</t>
  </si>
  <si>
    <t>QR.C16031.Table9.6</t>
  </si>
  <si>
    <t>Total actual spend for Other operations: Equipment should be greater than or equal to zero.</t>
  </si>
  <si>
    <t>Table_9_UK, H15</t>
  </si>
  <si>
    <t>QR.C16031.Table9.7</t>
  </si>
  <si>
    <t>Total capital expenditure Total actual spend should be greater than or equal to zero.</t>
  </si>
  <si>
    <t>Table_9_UK, H17</t>
  </si>
  <si>
    <t>QR.C16031.Table9.8</t>
  </si>
  <si>
    <t>All monies must be entered rounded to the nearest £1,000 (entering more than £400,000 signifies wrong degree of accuracy)</t>
  </si>
  <si>
    <t>Table_9_UK, H6, H7, H10, H11, H14, H15</t>
  </si>
  <si>
    <t>QR.C16031.Table9.9</t>
  </si>
  <si>
    <t>Residences Funding body grants value has been returned. Is this genuine? Please review the credibility.</t>
  </si>
  <si>
    <t>Table_9_UK, I6,I7</t>
  </si>
  <si>
    <t>QR.C16031.Table9.10</t>
  </si>
  <si>
    <t>Catering Funding body grants value has been returned. Is this genuine? Please review the credibility.</t>
  </si>
  <si>
    <t>Table_9_UK, I10,I11</t>
  </si>
  <si>
    <t>QR.C16031.Table9.11</t>
  </si>
  <si>
    <t>Total capital expenditure from Funding body grants is expected to contain a value because Capital grants recognised in the year is identified in Table_7_England.</t>
  </si>
  <si>
    <t>Table_9_UK (I17), Table_7_England (H11)</t>
  </si>
  <si>
    <t>QR.C16031.Table9.12</t>
  </si>
  <si>
    <t>Total capital expenditure from Funding body grants is expected to contain a value because Capital grants recognised in the year - equipment/estates is identified in Table_7_Wales.</t>
  </si>
  <si>
    <t>Table_9_UK (I17), Table_7_Wales (H12,H13)</t>
  </si>
  <si>
    <t>QR.C16031.Table9.13</t>
  </si>
  <si>
    <t>Total capital expenditure from Funding body grants is expected to contain a value because Capital grants recognised in the year is identified in Table_7_Scotland.</t>
  </si>
  <si>
    <t>Table_9_UK (I17), Table_7_Scotland (H11)</t>
  </si>
  <si>
    <t>QR.C16031.Table9.14</t>
  </si>
  <si>
    <t>Total capital expenditure from Funding body grants is expected to contain a value because Capital grants recognised in the year is identified in Table_7_N_Ireland.</t>
  </si>
  <si>
    <t>Table_9_UK (I17), Table_7_N_Ireland (H9)</t>
  </si>
  <si>
    <t>QR.C16031.Table9.15</t>
  </si>
  <si>
    <t>Total capital expenditure from Loans is expected to contain a value because Cash flows from financing activities - New secured loans and New unsecured loans is identified under cash flow in Table_4_UK.</t>
  </si>
  <si>
    <t>Table_9_UK (L17), Table_4_UK (H50, H51)</t>
  </si>
  <si>
    <t>QR.C16031.Table10.1</t>
  </si>
  <si>
    <t>Please complete the description for all items disclosed (current year).</t>
  </si>
  <si>
    <t>Table_10_UK, H6, H7, H8, H9, H10, H11, H15, H16, H17, H18, H19, H24, H25, H26, H27, H32, H33, H38, H39, H40, H41, H46, H47, H48, H49, H51, H55, H56</t>
  </si>
  <si>
    <t>QR.C16031.Table10.2</t>
  </si>
  <si>
    <t xml:space="preserve">The disclosed item description (column L) must be blank if a value is not entered in column H (current year). </t>
  </si>
  <si>
    <t>Table_10_UK, L6, L7, L8, L9, L10, L11, L15, L16, L17, L18, L19, L24, L25, L26, L27, L32, L33, L38, L39, L40, L41, L46, L47, L48, L49, L51, L55, L56</t>
  </si>
  <si>
    <t>QR.C16031.Table10.3</t>
  </si>
  <si>
    <t>Please complete the description for all items disclosed (restated year).</t>
  </si>
  <si>
    <t>Table_10_UK, I6, I7, I8, I9, I10, I11, I15, I16, I17, I18, I19, I24, I25, I26, I27, I32, I33, I38, I39, I40, I41, I46, I47, I48, I49, I51, I55, I56</t>
  </si>
  <si>
    <t>QR.C16031.Table10.4</t>
  </si>
  <si>
    <t xml:space="preserve">The disclosed item description (column M) must be blank if a value is not entered in column I (restated year). </t>
  </si>
  <si>
    <t>Table_10_UK, M6, M7, M8, M9, M10, M11, M15, M16, M17, M18, M19, M24, M25, M26, M27, M32, M33, M38, M39, M40, M41, M46, M47, M48, M49, M51, M55, M56</t>
  </si>
  <si>
    <t>QR.C16031.TableAll.1</t>
  </si>
  <si>
    <t>All monies must be entered rounded to the nearest £1,000 (more than 50% of values entered in a table ending in '0' signifies wrong degree of accuracy)</t>
  </si>
  <si>
    <t>All Tables</t>
  </si>
  <si>
    <t>List for 'Material items' question on the Title_Page</t>
  </si>
  <si>
    <t>Yes</t>
  </si>
  <si>
    <t>No</t>
  </si>
  <si>
    <t>List for variance explanation</t>
  </si>
  <si>
    <t>New/ended business activity</t>
  </si>
  <si>
    <t>Expected increase/decrease in growth</t>
  </si>
  <si>
    <t>One off event</t>
  </si>
  <si>
    <t>Accounting treatment</t>
  </si>
  <si>
    <t>Other</t>
  </si>
  <si>
    <t>This sheet is the workings for rule TableAll.1. The result will be either a PASS or FAIL and will be displayed on the "Title_Page".</t>
  </si>
  <si>
    <t>Formula Calculation:</t>
  </si>
  <si>
    <t>English explanation</t>
  </si>
  <si>
    <t>Formula details</t>
  </si>
  <si>
    <t xml:space="preserve">1. For each table, display the end character of the string that has been input into each cell.
2. But if a cell only contains '0' or is blank, then return the word 'zero'.   </t>
  </si>
  <si>
    <t>The below formula is used in the grid below.
Blank rows are excluded later on, so can be included in the range here.
=IF(Table cell=0,"zero",RIGHT(Table  cell,1))</t>
  </si>
  <si>
    <t>Table_1_UK</t>
  </si>
  <si>
    <t>Table_2_UK</t>
  </si>
  <si>
    <t>Table_3_UK</t>
  </si>
  <si>
    <t>Table_3_Scotland</t>
  </si>
  <si>
    <t>Table_4_UK</t>
  </si>
  <si>
    <t>Table_5_UK</t>
  </si>
  <si>
    <t>Table_6_UK</t>
  </si>
  <si>
    <t>Table_7_UK</t>
  </si>
  <si>
    <t>Table_7_England</t>
  </si>
  <si>
    <t>Table_7_Wales</t>
  </si>
  <si>
    <t>Table_7_Scotland</t>
  </si>
  <si>
    <t>Table_7_NI</t>
  </si>
  <si>
    <t>Table_8_UK</t>
  </si>
  <si>
    <t>Table_9_UK</t>
  </si>
  <si>
    <t>C6:D56</t>
  </si>
  <si>
    <t>E6:J24</t>
  </si>
  <si>
    <t>K6:L63</t>
  </si>
  <si>
    <t>N6:O19</t>
  </si>
  <si>
    <t>P6:Q60</t>
  </si>
  <si>
    <t>R6:AN63</t>
  </si>
  <si>
    <t>AO6:AR84</t>
  </si>
  <si>
    <t>AS6:AS63</t>
  </si>
  <si>
    <t>AT6:AT12</t>
  </si>
  <si>
    <t>AU6:AU16</t>
  </si>
  <si>
    <t>AV6:AV13</t>
  </si>
  <si>
    <t>AW6:AW10</t>
  </si>
  <si>
    <t>AX6:BD104</t>
  </si>
  <si>
    <t>BE6:BL17</t>
  </si>
  <si>
    <t>(a) a count of cells that end in "0"</t>
  </si>
  <si>
    <t>=COUNTIF(range,"*0*")</t>
  </si>
  <si>
    <r>
      <rPr>
        <sz val="11"/>
        <color theme="1"/>
        <rFont val="Calibri"/>
        <family val="2"/>
      </rPr>
      <t>(b) a count of all cells</t>
    </r>
  </si>
  <si>
    <t xml:space="preserve"> =COUNTA(range)</t>
  </si>
  <si>
    <t>(c) genuine '0'  or blank cells (these will be excluded)</t>
  </si>
  <si>
    <t>COUNTIF (range, contains "zero" word)</t>
  </si>
  <si>
    <t>(d) % of cells that end in 0 is  a/(b-c)</t>
  </si>
  <si>
    <t>= COUNTIF "0"/(COUNTA - COUNTIF "zero")</t>
  </si>
  <si>
    <t>(e) Rule will trigger if more than 50% of cells in any table end in 0</t>
  </si>
  <si>
    <t xml:space="preserve"> = if % is &gt;0.5 , FAIL</t>
  </si>
  <si>
    <t>(f) Output if FAIL to be picked up from formula in rule TableAll.1 on Title_Page</t>
  </si>
  <si>
    <t>=IF("FAIL",Display "Table number")</t>
  </si>
  <si>
    <t>Table 1:</t>
  </si>
  <si>
    <t>Consolidated statement of comprehensive income and expenditure year ended 
31 July 2017</t>
  </si>
  <si>
    <t>Last years figures have been populated below.
Please restate any figures as required.</t>
  </si>
  <si>
    <t>Last years figures have been populated below.
These are not editable.</t>
  </si>
  <si>
    <t>Variance (2016/17 v. 2015/16 restated)</t>
  </si>
  <si>
    <t>Year ended 31 July 2017</t>
  </si>
  <si>
    <t>Year ended 31 July 2016</t>
  </si>
  <si>
    <t>This column will highlight below where there is a difference &gt;750k and a ratio &gt;2</t>
  </si>
  <si>
    <t>£000s</t>
  </si>
  <si>
    <t>Ratio</t>
  </si>
  <si>
    <t>Please select explanations for any significant variance from the drop down list below:</t>
  </si>
  <si>
    <t>Income</t>
  </si>
  <si>
    <t>hide this column</t>
  </si>
  <si>
    <t>Explanation</t>
  </si>
  <si>
    <t>1a</t>
  </si>
  <si>
    <t>Tuition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</si>
  <si>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</si>
  <si>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</si>
  <si>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</si>
  <si>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</si>
  <si>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</si>
  <si>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</si>
  <si>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</si>
  <si>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</si>
  <si>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</si>
  <si>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</si>
  <si>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</si>
  <si>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</si>
  <si>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</si>
  <si>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</si>
  <si>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</si>
  <si>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</si>
  <si>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Fundamental restructuring costs</t>
  </si>
  <si>
    <t>2c</t>
  </si>
  <si>
    <t>Other operating expenses</t>
  </si>
  <si>
    <t>2d</t>
  </si>
  <si>
    <t>Depreciation</t>
  </si>
  <si>
    <t>2e</t>
  </si>
  <si>
    <t>Interest and other finance costs</t>
  </si>
  <si>
    <t>2f</t>
  </si>
  <si>
    <t>Total expenditure</t>
  </si>
  <si>
    <t>Surplus/(deficit) before other gains/losses and share of surplus/(deficit) in joint ventures and associates</t>
  </si>
  <si>
    <t>Gain/(loss) on disposal of fixed assets</t>
  </si>
  <si>
    <t>Gain/(loss) on investments</t>
  </si>
  <si>
    <t>Share of operating surplus/(deficit) in joint venture(s)</t>
  </si>
  <si>
    <t>Share of operating surplus/(deficit) in associate(s)</t>
  </si>
  <si>
    <t>Surplus/(deficit) before tax</t>
  </si>
  <si>
    <t>Taxation</t>
  </si>
  <si>
    <t>9a</t>
  </si>
  <si>
    <t>Taxation on research and development expenditure credit</t>
  </si>
  <si>
    <t>9b</t>
  </si>
  <si>
    <t>Other taxation</t>
  </si>
  <si>
    <t>9c</t>
  </si>
  <si>
    <t>Total taxation</t>
  </si>
  <si>
    <t>Surplus/(deficit) for the year</t>
  </si>
  <si>
    <t xml:space="preserve">Unrealised surplus on revaluation of land and buildings </t>
  </si>
  <si>
    <t>Actuarial gain/(loss) in respect of pension schemes</t>
  </si>
  <si>
    <t>Change in fair value of hedging financial instrument(s) plus foreign currency translation</t>
  </si>
  <si>
    <t>Where 14 'Miscellaneous types of Other comprehensve income' has been completed, please detail below what items are included in this:</t>
  </si>
  <si>
    <t>Miscellaneous types of Other comprehensive income</t>
  </si>
  <si>
    <t xml:space="preserve">Total comprehensive income for the year </t>
  </si>
  <si>
    <t>Total comprehensive income for the year represented by:</t>
  </si>
  <si>
    <t>16a</t>
  </si>
  <si>
    <t>Endowment comprehensive income for the year</t>
  </si>
  <si>
    <t>16b</t>
  </si>
  <si>
    <t>Restricted comprehensive income for the year</t>
  </si>
  <si>
    <t>16c</t>
  </si>
  <si>
    <t xml:space="preserve">Unrestricted comprehensive income for the year </t>
  </si>
  <si>
    <t>16d</t>
  </si>
  <si>
    <t xml:space="preserve">Revaluation reserve comprehensive income for the year </t>
  </si>
  <si>
    <t>16e</t>
  </si>
  <si>
    <t>Attributable to the University</t>
  </si>
  <si>
    <t>16f</t>
  </si>
  <si>
    <t>Attributable to the non-controlling interest</t>
  </si>
  <si>
    <t>16g</t>
  </si>
  <si>
    <t>Total</t>
  </si>
  <si>
    <t>Surplus for the year attributable to:</t>
  </si>
  <si>
    <t>17a</t>
  </si>
  <si>
    <t>Non-controlling interest</t>
  </si>
  <si>
    <t>17b</t>
  </si>
  <si>
    <t>University</t>
  </si>
  <si>
    <t>All items of income and expenditure relate to continuing activities</t>
  </si>
  <si>
    <t>Table 2:</t>
  </si>
  <si>
    <t xml:space="preserve">Consolidated statement of changes in reserves
year ended 31 July 2017
</t>
  </si>
  <si>
    <t>Income and expenditure account</t>
  </si>
  <si>
    <t>Revaluation reserve</t>
  </si>
  <si>
    <t>Total excluding non-controlling interest</t>
  </si>
  <si>
    <t xml:space="preserve">Non-controlling interest </t>
  </si>
  <si>
    <t>Endowment</t>
  </si>
  <si>
    <t>Restricted</t>
  </si>
  <si>
    <t>Unrestricted</t>
  </si>
  <si>
    <t>Balance at 1 August 2015</t>
  </si>
  <si>
    <t>Consolidated changes in reserves year ended 31 July 2016</t>
  </si>
  <si>
    <t>Surplus/(deficit) from the income and expenditure statement</t>
  </si>
  <si>
    <t>Other comprehensive income</t>
  </si>
  <si>
    <t xml:space="preserve">Transfers between revaluation and income and expenditure reserve </t>
  </si>
  <si>
    <t>Release of restricted funds spent in year</t>
  </si>
  <si>
    <t>Total comprehensive income for the year</t>
  </si>
  <si>
    <t>Balance at 1 August 2016</t>
  </si>
  <si>
    <t>Consolidated changes in reserves year ended 31 July 2017</t>
  </si>
  <si>
    <t>4a</t>
  </si>
  <si>
    <t>4b</t>
  </si>
  <si>
    <t>4c</t>
  </si>
  <si>
    <t>4d</t>
  </si>
  <si>
    <t>4e</t>
  </si>
  <si>
    <t>Balance at 31 July 2017</t>
  </si>
  <si>
    <t>Table 3:</t>
  </si>
  <si>
    <t>Consolidated balance sheet 
as at 31 July 2017</t>
  </si>
  <si>
    <t>Non-current assets</t>
  </si>
  <si>
    <t>Intangible assets</t>
  </si>
  <si>
    <t>Goodwill</t>
  </si>
  <si>
    <t>Negative goodwill</t>
  </si>
  <si>
    <t>Net amount of goodwill and negative goodwill</t>
  </si>
  <si>
    <t xml:space="preserve">Fixed assets </t>
  </si>
  <si>
    <t>Heritage assets</t>
  </si>
  <si>
    <t>Investments</t>
  </si>
  <si>
    <t>1h</t>
  </si>
  <si>
    <t>Investment in joint venture(s)</t>
  </si>
  <si>
    <t>1i</t>
  </si>
  <si>
    <t>Investments in associate(s)</t>
  </si>
  <si>
    <t>1j</t>
  </si>
  <si>
    <t>Total non-current assets</t>
  </si>
  <si>
    <t>Current assets</t>
  </si>
  <si>
    <t>Stock</t>
  </si>
  <si>
    <t xml:space="preserve">Trade and other receivables </t>
  </si>
  <si>
    <t xml:space="preserve">Cash and cash equivalents </t>
  </si>
  <si>
    <t>Other (e.g. assets for resale)</t>
  </si>
  <si>
    <t>Total current assets</t>
  </si>
  <si>
    <t>Creditors - amounts falling due within one year</t>
  </si>
  <si>
    <t>3a</t>
  </si>
  <si>
    <t xml:space="preserve">Bank overdrafts </t>
  </si>
  <si>
    <t>3b</t>
  </si>
  <si>
    <t>Bank loans and external borrowing</t>
  </si>
  <si>
    <t>3c</t>
  </si>
  <si>
    <t>Obligations under finance leases and service concessions</t>
  </si>
  <si>
    <t>3d</t>
  </si>
  <si>
    <t>Loans repayable to funding council</t>
  </si>
  <si>
    <t>3e</t>
  </si>
  <si>
    <t>Other (including grant claw back)</t>
  </si>
  <si>
    <t>3f</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</si>
  <si>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</si>
  <si>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</si>
  <si>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</si>
  <si>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</si>
  <si>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</si>
  <si>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</si>
  <si>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</si>
  <si>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</si>
  <si>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</si>
  <si>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7e</t>
  </si>
  <si>
    <t>Total creditors (amounts falling due after more than one year)</t>
  </si>
  <si>
    <t>Provisions</t>
  </si>
  <si>
    <t>8a</t>
  </si>
  <si>
    <t>Pension provisions</t>
  </si>
  <si>
    <t>8b</t>
  </si>
  <si>
    <t>Other provisions</t>
  </si>
  <si>
    <t>8c</t>
  </si>
  <si>
    <t>Total provisions</t>
  </si>
  <si>
    <t>Total net assets</t>
  </si>
  <si>
    <t>Restricted reserves</t>
  </si>
  <si>
    <t>10a</t>
  </si>
  <si>
    <t>Income and expenditure reserve - endowment reserve</t>
  </si>
  <si>
    <t>10b</t>
  </si>
  <si>
    <t>Income and expenditure reserve - restricted reserve</t>
  </si>
  <si>
    <t>Unrestricted reserves</t>
  </si>
  <si>
    <t>11a</t>
  </si>
  <si>
    <t xml:space="preserve">Income and expenditure reserve - unrestricted </t>
  </si>
  <si>
    <t>11b</t>
  </si>
  <si>
    <t>Total restricted and unrestricted reserves</t>
  </si>
  <si>
    <t>Total reserves</t>
  </si>
  <si>
    <t>Table 3_S:</t>
  </si>
  <si>
    <t>Consolidated balance sheet - Scotland</t>
  </si>
  <si>
    <t>Year ended 31 July 2017 £000s</t>
  </si>
  <si>
    <t>Year ended 31 July 2016 £000s</t>
  </si>
  <si>
    <t>Funds, from disposal of fixed assets, held for future fixed asset acquisitions</t>
  </si>
  <si>
    <t>Funds held for third parties</t>
  </si>
  <si>
    <t>Student support funds</t>
  </si>
  <si>
    <t>Other restricted funds</t>
  </si>
  <si>
    <t>Unrestricted funds</t>
  </si>
  <si>
    <t>Total investments</t>
  </si>
  <si>
    <t>Unrestricted cash</t>
  </si>
  <si>
    <t>Total cash and cash equivalents</t>
  </si>
  <si>
    <t>Table 4:</t>
  </si>
  <si>
    <t xml:space="preserve">Consolidated statement of cash flows
year ended 31 July 2017
</t>
  </si>
  <si>
    <t>Cash flow from operating activities</t>
  </si>
  <si>
    <t>Surplus for the year</t>
  </si>
  <si>
    <t>Adjustment for non-cash items</t>
  </si>
  <si>
    <t>Amortisation of intangibles</t>
  </si>
  <si>
    <t>Benefit on acquisition</t>
  </si>
  <si>
    <t>Amortisation of goodwill</t>
  </si>
  <si>
    <t>Loss/(gain) on investments</t>
  </si>
  <si>
    <t>Decrease/(increase) in stock</t>
  </si>
  <si>
    <t>2g</t>
  </si>
  <si>
    <t>Decrease/(increase) in debtors</t>
  </si>
  <si>
    <t>2h</t>
  </si>
  <si>
    <t>Increase/(decrease) in creditors</t>
  </si>
  <si>
    <t>2i</t>
  </si>
  <si>
    <t>Increase/(decrease) in pension provisions</t>
  </si>
  <si>
    <t>2j</t>
  </si>
  <si>
    <t>Increase/(decrease) in other provisions</t>
  </si>
  <si>
    <t>2k</t>
  </si>
  <si>
    <t>Receipt of donated equipment</t>
  </si>
  <si>
    <t>2l</t>
  </si>
  <si>
    <t>Share of operating surplus/(deficit) in joint venture</t>
  </si>
  <si>
    <t>2m</t>
  </si>
  <si>
    <t>Share of operating surplus/(deficit) in associate</t>
  </si>
  <si>
    <t>Where 2n 'Other' has been completed, please detail below what items are included in this:</t>
  </si>
  <si>
    <t>2n</t>
  </si>
  <si>
    <t>Adjustment for investing or financing activities</t>
  </si>
  <si>
    <t>Interest payable</t>
  </si>
  <si>
    <t>Endowment income</t>
  </si>
  <si>
    <t>Loss/(gain) on the sale of fixed assets</t>
  </si>
  <si>
    <t>Capital grant income</t>
  </si>
  <si>
    <t>Net cash inflow from operating activities</t>
  </si>
  <si>
    <t>Cash flows from investing activities</t>
  </si>
  <si>
    <t>5a</t>
  </si>
  <si>
    <t>Proceeds from sales of fixed assets</t>
  </si>
  <si>
    <t>5b</t>
  </si>
  <si>
    <t>Proceeds from sales of intangible assets</t>
  </si>
  <si>
    <t>5c</t>
  </si>
  <si>
    <t>Capital grants receipts</t>
  </si>
  <si>
    <t>5d</t>
  </si>
  <si>
    <t>Disposal of non-current asset investments</t>
  </si>
  <si>
    <t>5e</t>
  </si>
  <si>
    <t>Withdrawal of deposits</t>
  </si>
  <si>
    <t>5f</t>
  </si>
  <si>
    <t>5g</t>
  </si>
  <si>
    <t>Payments made to acquire fixed assets</t>
  </si>
  <si>
    <t>5h</t>
  </si>
  <si>
    <t>Payments made to acquire intangible assets</t>
  </si>
  <si>
    <t>5i</t>
  </si>
  <si>
    <t>New non-current asset investments</t>
  </si>
  <si>
    <t>5j</t>
  </si>
  <si>
    <t>New deposits</t>
  </si>
  <si>
    <t>5k</t>
  </si>
  <si>
    <t>Total cash flows from investing activities</t>
  </si>
  <si>
    <t>Cash flows from financing activities</t>
  </si>
  <si>
    <t>6a</t>
  </si>
  <si>
    <t>Interest paid</t>
  </si>
  <si>
    <t>6b</t>
  </si>
  <si>
    <t>Interest element of finance lease and service concession payments</t>
  </si>
  <si>
    <t>6c</t>
  </si>
  <si>
    <t>Endowment cash received</t>
  </si>
  <si>
    <t>6d</t>
  </si>
  <si>
    <t>New secured loans</t>
  </si>
  <si>
    <t>6e</t>
  </si>
  <si>
    <t>New unsecured loans</t>
  </si>
  <si>
    <t>6f</t>
  </si>
  <si>
    <t>Repayments of amounts borrowed</t>
  </si>
  <si>
    <t>6g</t>
  </si>
  <si>
    <t>Capital element of finance lease and service concession payments</t>
  </si>
  <si>
    <t>Where 6h 'Other' has been completed, please detail below what items are included in this:</t>
  </si>
  <si>
    <t>6h</t>
  </si>
  <si>
    <t>6i</t>
  </si>
  <si>
    <t>Total cash flows from financing activities</t>
  </si>
  <si>
    <t>(Decrease)/Increase in cash and cash equivalents in the year</t>
  </si>
  <si>
    <t>Cash and cash equivalents at beginning of the year</t>
  </si>
  <si>
    <t>Cash and cash equivalents at the end of the year</t>
  </si>
  <si>
    <t>Table 5:</t>
  </si>
  <si>
    <t>Research grants and contracts - breakdown by source of income and HESA cost centre</t>
  </si>
  <si>
    <r>
      <rPr>
        <b/>
        <sz val="12"/>
        <color theme="0"/>
        <rFont val="Arial"/>
        <family val="2"/>
      </rPr>
      <t>1</t>
    </r>
    <r>
      <rPr>
        <sz val="12"/>
        <color theme="0"/>
        <rFont val="Arial"/>
        <family val="2"/>
      </rPr>
      <t xml:space="preserve">
BEIS Research Councils, The Royal Society, British Academy and The Royal Society of Edinburgh</t>
    </r>
  </si>
  <si>
    <t>BBSRC</t>
  </si>
  <si>
    <t>MRC</t>
  </si>
  <si>
    <t>NERC</t>
  </si>
  <si>
    <t>EPSRC</t>
  </si>
  <si>
    <t>ESRC</t>
  </si>
  <si>
    <t>AHRC</t>
  </si>
  <si>
    <t>STFC</t>
  </si>
  <si>
    <t>Total Research Councils</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</si>
  <si>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</si>
  <si>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</si>
  <si>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</si>
  <si>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</si>
  <si>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</si>
  <si>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</si>
  <si>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</si>
  <si>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</si>
  <si>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</si>
  <si>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</si>
  <si>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</si>
  <si>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</si>
  <si>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</si>
  <si>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</si>
  <si>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</si>
  <si>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</si>
  <si>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&amp; allied health professions</t>
  </si>
  <si>
    <t>104 Psychology &amp; behavioural sciences</t>
  </si>
  <si>
    <t>105 Health &amp; community studies</t>
  </si>
  <si>
    <t>106 Anatomy &amp; physiology</t>
  </si>
  <si>
    <t>107 Pharmacy &amp; pharmacology</t>
  </si>
  <si>
    <t>108 Sports science &amp; leisure studies</t>
  </si>
  <si>
    <t>109 Veterinary science</t>
  </si>
  <si>
    <t>110 Agriculture, forestry &amp; food science</t>
  </si>
  <si>
    <t>1k</t>
  </si>
  <si>
    <t>111 Earth, marine &amp; environmental sciences</t>
  </si>
  <si>
    <t>1l</t>
  </si>
  <si>
    <t>112 Biosciences</t>
  </si>
  <si>
    <t>1m</t>
  </si>
  <si>
    <t>113 Chemistry</t>
  </si>
  <si>
    <t>1n</t>
  </si>
  <si>
    <t>114 Physics</t>
  </si>
  <si>
    <t>1o</t>
  </si>
  <si>
    <t>115 General engineering</t>
  </si>
  <si>
    <t>1p</t>
  </si>
  <si>
    <t>116 Chemical engineering</t>
  </si>
  <si>
    <t>1q</t>
  </si>
  <si>
    <t>117 Mineral, metallurgy &amp; materials engineering</t>
  </si>
  <si>
    <t>1r</t>
  </si>
  <si>
    <t>118 Civil engineering</t>
  </si>
  <si>
    <t>1s</t>
  </si>
  <si>
    <t>119 Electrical, electronic &amp; computer engineering</t>
  </si>
  <si>
    <t>1t</t>
  </si>
  <si>
    <t>120 Mechanical, aero &amp; production engineering</t>
  </si>
  <si>
    <t>1u</t>
  </si>
  <si>
    <t>121 IT, systems sciences &amp; computer software engineering</t>
  </si>
  <si>
    <t>1v</t>
  </si>
  <si>
    <t>122 Mathematics</t>
  </si>
  <si>
    <t>1w</t>
  </si>
  <si>
    <t>123 Architecture, built environment &amp; planning</t>
  </si>
  <si>
    <t>1x</t>
  </si>
  <si>
    <t>124 Geography &amp; environmental studies</t>
  </si>
  <si>
    <t>1y</t>
  </si>
  <si>
    <t>125 Area studies</t>
  </si>
  <si>
    <t>1z</t>
  </si>
  <si>
    <t>126 Archaeology</t>
  </si>
  <si>
    <t>1aa</t>
  </si>
  <si>
    <t>127 Anthropology &amp; development studies</t>
  </si>
  <si>
    <t>1ab</t>
  </si>
  <si>
    <t>128 Politics &amp; international studies</t>
  </si>
  <si>
    <t>1ac</t>
  </si>
  <si>
    <t>129 Economics &amp; econometrics</t>
  </si>
  <si>
    <t>1ad</t>
  </si>
  <si>
    <t>130 Law</t>
  </si>
  <si>
    <t>1ae</t>
  </si>
  <si>
    <t>131 Social work &amp; social policy</t>
  </si>
  <si>
    <t>1af</t>
  </si>
  <si>
    <t>132 Sociology</t>
  </si>
  <si>
    <t>1ag</t>
  </si>
  <si>
    <t>133 Business &amp; management studies</t>
  </si>
  <si>
    <t>1ah</t>
  </si>
  <si>
    <t>134 Catering &amp; hospitality management</t>
  </si>
  <si>
    <t>1ai</t>
  </si>
  <si>
    <t>135 Education</t>
  </si>
  <si>
    <t>1aj</t>
  </si>
  <si>
    <t>136 Continuing education</t>
  </si>
  <si>
    <t>1ak</t>
  </si>
  <si>
    <t>137 Modern languages</t>
  </si>
  <si>
    <t>1al</t>
  </si>
  <si>
    <t>138 English language &amp; literature</t>
  </si>
  <si>
    <t>1am</t>
  </si>
  <si>
    <t>139 History</t>
  </si>
  <si>
    <t>1an</t>
  </si>
  <si>
    <t>140 Classics</t>
  </si>
  <si>
    <t>1ao</t>
  </si>
  <si>
    <t>141 Philosophy</t>
  </si>
  <si>
    <t>1ap</t>
  </si>
  <si>
    <t>142 Theology &amp; religious studies</t>
  </si>
  <si>
    <t>1aq</t>
  </si>
  <si>
    <t>143 Art &amp; design</t>
  </si>
  <si>
    <t>1ar</t>
  </si>
  <si>
    <t>144 Music, dance, drama &amp; performing arts</t>
  </si>
  <si>
    <t>1as</t>
  </si>
  <si>
    <t>145 Media studies</t>
  </si>
  <si>
    <t>1at</t>
  </si>
  <si>
    <t>Total academic departments</t>
  </si>
  <si>
    <t>201 Total academic services</t>
  </si>
  <si>
    <t>Administration &amp; central services</t>
  </si>
  <si>
    <t>202 Central administration &amp; services</t>
  </si>
  <si>
    <t>203 General educational expenditure</t>
  </si>
  <si>
    <t>204 Staff &amp; student facilities</t>
  </si>
  <si>
    <t>Total administration &amp; central services</t>
  </si>
  <si>
    <t>207 Total research grants and contracts</t>
  </si>
  <si>
    <t>Co-investment from external sources on funding council-funded projects (included in Heads 1 to 4 above)</t>
  </si>
  <si>
    <t>Table 6:</t>
  </si>
  <si>
    <t>Tuition fees and education contracts analysed by domicile, mode, level and source</t>
  </si>
  <si>
    <t>Source of fee</t>
  </si>
  <si>
    <r>
      <rPr>
        <sz val="12"/>
        <color rgb="FFFFFFFF"/>
        <rFont val="Arial"/>
        <family val="2"/>
      </rPr>
      <t xml:space="preserve">SLC/LEAs/ SAAS/DfE(NI) </t>
    </r>
    <r>
      <rPr>
        <b/>
        <sz val="12"/>
        <color rgb="FFFFFFFF"/>
        <rFont val="Arial"/>
        <family val="2"/>
      </rPr>
      <t xml:space="preserve">
£000s</t>
    </r>
  </si>
  <si>
    <r>
      <rPr>
        <sz val="12"/>
        <color rgb="FFFFFFFF"/>
        <rFont val="Arial"/>
        <family val="2"/>
      </rPr>
      <t>DH/LETB/Scottish Health Directorate/WEDS</t>
    </r>
    <r>
      <rPr>
        <b/>
        <sz val="12"/>
        <color rgb="FFFFFFFF"/>
        <rFont val="Arial"/>
        <family val="2"/>
      </rPr>
      <t xml:space="preserve">
£000s</t>
    </r>
  </si>
  <si>
    <r>
      <rPr>
        <sz val="12"/>
        <color rgb="FFFFFFFF"/>
        <rFont val="Arial"/>
        <family val="2"/>
      </rPr>
      <t xml:space="preserve">Other </t>
    </r>
    <r>
      <rPr>
        <b/>
        <sz val="12"/>
        <color rgb="FFFFFFFF"/>
        <rFont val="Arial"/>
        <family val="2"/>
      </rPr>
      <t xml:space="preserve">
£000s</t>
    </r>
  </si>
  <si>
    <r>
      <rPr>
        <sz val="12"/>
        <color rgb="FFFFFFFF"/>
        <rFont val="Arial"/>
        <family val="2"/>
      </rPr>
      <t xml:space="preserve">Total </t>
    </r>
    <r>
      <rPr>
        <b/>
        <sz val="12"/>
        <color rgb="FFFFFFFF"/>
        <rFont val="Arial"/>
        <family val="2"/>
      </rPr>
      <t xml:space="preserve">
£000s</t>
    </r>
  </si>
  <si>
    <t>HE course fees</t>
  </si>
  <si>
    <t>Providers in England only:</t>
  </si>
  <si>
    <t>Home domicile students</t>
  </si>
  <si>
    <t>i</t>
  </si>
  <si>
    <t>Full-time undergraduate</t>
  </si>
  <si>
    <t>ii</t>
  </si>
  <si>
    <t>Full-time postgraduate taught</t>
  </si>
  <si>
    <t>iii</t>
  </si>
  <si>
    <t>Full-time postgraduate research</t>
  </si>
  <si>
    <t>iv</t>
  </si>
  <si>
    <t>Part-time undergraduate</t>
  </si>
  <si>
    <t>v</t>
  </si>
  <si>
    <t>Part-time postgraduate taught</t>
  </si>
  <si>
    <t>vi</t>
  </si>
  <si>
    <t>Part-time postgraduate research</t>
  </si>
  <si>
    <t>vii</t>
  </si>
  <si>
    <t>Total Home fees (providers in England)</t>
  </si>
  <si>
    <t>viii</t>
  </si>
  <si>
    <t>EU domicile students (providers in England)</t>
  </si>
  <si>
    <t>///////</t>
  </si>
  <si>
    <t>ix</t>
  </si>
  <si>
    <t>Total Home and EU fees (providers in England)</t>
  </si>
  <si>
    <t>Providers in Northern Ireland only:</t>
  </si>
  <si>
    <t>Home and EU domicile students</t>
  </si>
  <si>
    <t>Full-time undergraduate standard fees</t>
  </si>
  <si>
    <t>Full-time undergraduate rest of UK de-regulated fees</t>
  </si>
  <si>
    <t>Total Home and EU fees (providers in Northern Ireland)</t>
  </si>
  <si>
    <t>Providers in Scotland only:</t>
  </si>
  <si>
    <t xml:space="preserve">Home and EU domicile students </t>
  </si>
  <si>
    <t>Full-time undergraduate standard rate</t>
  </si>
  <si>
    <t>Full-time undergraduate non-standard rate</t>
  </si>
  <si>
    <t>Full-time postgraduate taught standard rate</t>
  </si>
  <si>
    <t>Full-time postgraduate taught rest of UK deregulated fees</t>
  </si>
  <si>
    <t>Full-time postgraduate research standard rate</t>
  </si>
  <si>
    <t>Full-time postgraduate taught non-standard rate</t>
  </si>
  <si>
    <t>Full-time postgraduate research non-standard rate</t>
  </si>
  <si>
    <t>x</t>
  </si>
  <si>
    <t>xi</t>
  </si>
  <si>
    <t>xii</t>
  </si>
  <si>
    <t>Total Home and EU fees (providers in Scotland)</t>
  </si>
  <si>
    <t>Providers in Wales only:</t>
  </si>
  <si>
    <t xml:space="preserve">Wales domicile students </t>
  </si>
  <si>
    <t>Full-time undergraduate new regime</t>
  </si>
  <si>
    <t>Full-time undergraduate old regime</t>
  </si>
  <si>
    <t>PGCE</t>
  </si>
  <si>
    <t xml:space="preserve">Full-time postgraduate taught </t>
  </si>
  <si>
    <t>Total fees (Wales domicile)</t>
  </si>
  <si>
    <t>Rest of UK domicile students</t>
  </si>
  <si>
    <t xml:space="preserve">Full-time postgraduate research </t>
  </si>
  <si>
    <t>Total fees (Rest of UK domicile)</t>
  </si>
  <si>
    <t>EU domicile students</t>
  </si>
  <si>
    <t>Total fees (EU domicile)</t>
  </si>
  <si>
    <t>Total Home and EU fees (providers in Wales)</t>
  </si>
  <si>
    <t>All providers: Non-EU domicile students</t>
  </si>
  <si>
    <t>//////////</t>
  </si>
  <si>
    <t>Total HE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</si>
  <si>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</si>
  <si>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</si>
  <si>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</si>
  <si>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</si>
  <si>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</si>
  <si>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</si>
  <si>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tuition fees and education contracts</t>
  </si>
  <si>
    <t>Table 7:</t>
  </si>
  <si>
    <t>Income analysed by source</t>
  </si>
  <si>
    <t>BEIS Research Councils, The Royal Society, British Academy and The Royal Society of Edinburgh</t>
  </si>
  <si>
    <t>Biotechnology and Biological Sciences Research Council (BBSRC)</t>
  </si>
  <si>
    <t>Medical Research Council (MRC)</t>
  </si>
  <si>
    <t>Natural Environment Research Council (NERC)</t>
  </si>
  <si>
    <t>Engineering and Physical Sciences Research Council (EPSRC)</t>
  </si>
  <si>
    <t>Economic and Social Research Council (ESRC)</t>
  </si>
  <si>
    <t>Arts and Humanities Research Council (AHRC)</t>
  </si>
  <si>
    <t>Science and Technology Facilities Council (STFC)</t>
  </si>
  <si>
    <t xml:space="preserve">Total BEIS Research Councils, The Royal Society, British Academy and The Royal Society of Edinburgh </t>
  </si>
  <si>
    <t>3g</t>
  </si>
  <si>
    <t>3h</t>
  </si>
  <si>
    <t>3i</t>
  </si>
  <si>
    <t>3j</t>
  </si>
  <si>
    <t>3k</t>
  </si>
  <si>
    <t>3l</t>
  </si>
  <si>
    <t>3m</t>
  </si>
  <si>
    <t>3n</t>
  </si>
  <si>
    <t>3o</t>
  </si>
  <si>
    <t>Total research grants and contracts</t>
  </si>
  <si>
    <t>Other services rendered</t>
  </si>
  <si>
    <t>BEIS Research Councils, UK central government/local authorities, health and hospital authorities, EU government bodies</t>
  </si>
  <si>
    <t>Total other services rendered</t>
  </si>
  <si>
    <t xml:space="preserve">Residences, conferences and catering operations </t>
  </si>
  <si>
    <t>Residences operations</t>
  </si>
  <si>
    <t>Catering and Conference operations</t>
  </si>
  <si>
    <t>Total residences and catering operations (including conferences)</t>
  </si>
  <si>
    <t>Grants from local authorities</t>
  </si>
  <si>
    <t>Income from health and hospital authorities (excluding teaching contracts for student provision)</t>
  </si>
  <si>
    <t>Other grant income</t>
  </si>
  <si>
    <t>4f</t>
  </si>
  <si>
    <t>Capital grants recognised in the year</t>
  </si>
  <si>
    <t>4g</t>
  </si>
  <si>
    <t>Income from intellectual property rights</t>
  </si>
  <si>
    <t>4h</t>
  </si>
  <si>
    <t>Other operating income</t>
  </si>
  <si>
    <t>4i</t>
  </si>
  <si>
    <t>Total other income</t>
  </si>
  <si>
    <t>Total income before donations and endowments</t>
  </si>
  <si>
    <t>New endowments</t>
  </si>
  <si>
    <t>Donations with restrictions</t>
  </si>
  <si>
    <t>Unrestricted donations</t>
  </si>
  <si>
    <t>Total donations and endowments</t>
  </si>
  <si>
    <t>Table 7_E:</t>
  </si>
  <si>
    <t>Funding body grants - England</t>
  </si>
  <si>
    <t>HEFCE - teaching grant</t>
  </si>
  <si>
    <t>HEFCE - research grant</t>
  </si>
  <si>
    <t>HEFCE other grants</t>
  </si>
  <si>
    <t>ESFA funding</t>
  </si>
  <si>
    <t>NCTL funding</t>
  </si>
  <si>
    <t>Total funding body grants</t>
  </si>
  <si>
    <t>Table 7_W:</t>
  </si>
  <si>
    <t>Funding body grants - Wales</t>
  </si>
  <si>
    <t>Teaching grant - full-time UG provision (including PGCE and premia and per capita funding)</t>
  </si>
  <si>
    <t>Teaching grant - full-time PG provision (including premia and per capita funding)</t>
  </si>
  <si>
    <t>Teaching grant - part-time UG provision (including premia and per capita funding)</t>
  </si>
  <si>
    <t>Teaching grant - part-time PG provision (including premia and per capita funding)</t>
  </si>
  <si>
    <t>QR and PGR funding</t>
  </si>
  <si>
    <t>Non formula funding grant</t>
  </si>
  <si>
    <t>Capital grants recognised in the year - equipment</t>
  </si>
  <si>
    <t>Capital grants recognised in the year - estates</t>
  </si>
  <si>
    <t>DfES recurrent grants</t>
  </si>
  <si>
    <t>Welsh European Funding Office (WEFO) grants</t>
  </si>
  <si>
    <t>Table 7_S:</t>
  </si>
  <si>
    <t>Funding body grants - Scotland</t>
  </si>
  <si>
    <t>General fund teaching</t>
  </si>
  <si>
    <t>General fund research and knowledge exchange</t>
  </si>
  <si>
    <t>Ring-fenced grants</t>
  </si>
  <si>
    <t>Strategic funds</t>
  </si>
  <si>
    <t>SFC capital maintenance grant</t>
  </si>
  <si>
    <t>Grants for FE provision</t>
  </si>
  <si>
    <t>Table 7_NI:</t>
  </si>
  <si>
    <t>Funding body grants - Northern Ireland</t>
  </si>
  <si>
    <t>Recurrent (teaching)</t>
  </si>
  <si>
    <t>Recurrent (research)</t>
  </si>
  <si>
    <t>Recurrent - other (including non-recurrent special funding)</t>
  </si>
  <si>
    <t>Table 8:</t>
  </si>
  <si>
    <t>Expenditure -  breakdown by activity and HESA cost centre</t>
  </si>
  <si>
    <t xml:space="preserve">Academic staff costs </t>
  </si>
  <si>
    <t>Other staff costs</t>
  </si>
  <si>
    <t>Total staff costs</t>
  </si>
  <si>
    <t>///////////</t>
  </si>
  <si>
    <t>203 General education expenditure</t>
  </si>
  <si>
    <t>National Bursaries</t>
  </si>
  <si>
    <t>Provider specific (including departmental) bursaries and scholarships</t>
  </si>
  <si>
    <t>Other general expenditure</t>
  </si>
  <si>
    <t>Premises</t>
  </si>
  <si>
    <t>Repairs and maintenance</t>
  </si>
  <si>
    <t>Other expenditure</t>
  </si>
  <si>
    <t>205 Total premises</t>
  </si>
  <si>
    <t>Residences and catering operations (including conferences)</t>
  </si>
  <si>
    <t>Catering operations</t>
  </si>
  <si>
    <t>206 Total residences and catering operations (including conferences)</t>
  </si>
  <si>
    <t>Total BEIS Research Councils, The Royal Society, British Academy and The Royal Society of Edinburgh</t>
  </si>
  <si>
    <t>6j</t>
  </si>
  <si>
    <t>6k</t>
  </si>
  <si>
    <t>6l</t>
  </si>
  <si>
    <t>6m</t>
  </si>
  <si>
    <t>6n</t>
  </si>
  <si>
    <t>Pension cost adjustment</t>
  </si>
  <si>
    <t xml:space="preserve">Other </t>
  </si>
  <si>
    <t>208 Total other expenditure</t>
  </si>
  <si>
    <t>Table 9:</t>
  </si>
  <si>
    <t>Capital expenditure</t>
  </si>
  <si>
    <t>Source of funds</t>
  </si>
  <si>
    <t>Total actual spend</t>
  </si>
  <si>
    <t>Retained proceeds of sales</t>
  </si>
  <si>
    <t>Internal funds</t>
  </si>
  <si>
    <t>Loans</t>
  </si>
  <si>
    <t>Leasing</t>
  </si>
  <si>
    <t>PFI</t>
  </si>
  <si>
    <t>Other external sources</t>
  </si>
  <si>
    <t>Buildings</t>
  </si>
  <si>
    <t>Equipment</t>
  </si>
  <si>
    <t>Other operations</t>
  </si>
  <si>
    <t>Total capital expenditure</t>
  </si>
  <si>
    <t>Table 10:</t>
  </si>
  <si>
    <t>Separately disclosed material items from the audited financial statement of comprehensive income and expenditure year ended 31 July 2017</t>
  </si>
  <si>
    <t xml:space="preserve"> 'Material' items disclosed separately in the published accounts should be returned here. Where more than one disclosed item sits under a single head, the amounts should be summed, and the description should comprise all items summed.</t>
  </si>
  <si>
    <t>Hide these columns</t>
  </si>
  <si>
    <t>Disclosed item(s)</t>
  </si>
  <si>
    <t>QR.C16031.Table10.1 Result</t>
  </si>
  <si>
    <t>Cell displayed if rule triggers</t>
  </si>
  <si>
    <t>QR.C16031.Table10.2 Result</t>
  </si>
  <si>
    <t>QR.C16031.Table10.3 Result</t>
  </si>
  <si>
    <t>QR.C16031.Table10.4 Result</t>
  </si>
  <si>
    <t xml:space="preserve">H6, </t>
  </si>
  <si>
    <t xml:space="preserve">L6, </t>
  </si>
  <si>
    <t xml:space="preserve">I6, </t>
  </si>
  <si>
    <t xml:space="preserve">M6, </t>
  </si>
  <si>
    <t xml:space="preserve">H7, </t>
  </si>
  <si>
    <t xml:space="preserve">L7, </t>
  </si>
  <si>
    <t xml:space="preserve">I7, </t>
  </si>
  <si>
    <t xml:space="preserve">M7, </t>
  </si>
  <si>
    <t xml:space="preserve">H8, </t>
  </si>
  <si>
    <t xml:space="preserve">L8, </t>
  </si>
  <si>
    <t xml:space="preserve">I8, </t>
  </si>
  <si>
    <t xml:space="preserve">M8, </t>
  </si>
  <si>
    <t xml:space="preserve">H9, </t>
  </si>
  <si>
    <t xml:space="preserve">L9, </t>
  </si>
  <si>
    <t xml:space="preserve">I9, </t>
  </si>
  <si>
    <t xml:space="preserve">M9, </t>
  </si>
  <si>
    <t xml:space="preserve">H10, </t>
  </si>
  <si>
    <t xml:space="preserve">L10, </t>
  </si>
  <si>
    <t xml:space="preserve">I10, </t>
  </si>
  <si>
    <t xml:space="preserve">M10, </t>
  </si>
  <si>
    <t xml:space="preserve">H11, </t>
  </si>
  <si>
    <t xml:space="preserve">L11, </t>
  </si>
  <si>
    <t xml:space="preserve">I11, </t>
  </si>
  <si>
    <t xml:space="preserve">M11, </t>
  </si>
  <si>
    <t xml:space="preserve">H15, </t>
  </si>
  <si>
    <t xml:space="preserve">L15, </t>
  </si>
  <si>
    <t xml:space="preserve">I15, </t>
  </si>
  <si>
    <t xml:space="preserve">M15, </t>
  </si>
  <si>
    <t xml:space="preserve">H16, </t>
  </si>
  <si>
    <t xml:space="preserve">L16, </t>
  </si>
  <si>
    <t xml:space="preserve">I16, </t>
  </si>
  <si>
    <t xml:space="preserve">M16, </t>
  </si>
  <si>
    <t xml:space="preserve">H17, </t>
  </si>
  <si>
    <t>L17,</t>
  </si>
  <si>
    <t xml:space="preserve">I17, </t>
  </si>
  <si>
    <t>M17,</t>
  </si>
  <si>
    <t xml:space="preserve">H18, </t>
  </si>
  <si>
    <t>L18,</t>
  </si>
  <si>
    <t xml:space="preserve">I18, </t>
  </si>
  <si>
    <t>M18,</t>
  </si>
  <si>
    <t xml:space="preserve">H19, </t>
  </si>
  <si>
    <t>L19,</t>
  </si>
  <si>
    <t xml:space="preserve">I19, </t>
  </si>
  <si>
    <t>M19,</t>
  </si>
  <si>
    <t xml:space="preserve">H24, </t>
  </si>
  <si>
    <t xml:space="preserve">L24, </t>
  </si>
  <si>
    <t xml:space="preserve">I24, </t>
  </si>
  <si>
    <t xml:space="preserve">M24, </t>
  </si>
  <si>
    <t xml:space="preserve">H25, </t>
  </si>
  <si>
    <t>L25,</t>
  </si>
  <si>
    <t xml:space="preserve">I25, </t>
  </si>
  <si>
    <t>M25,</t>
  </si>
  <si>
    <t xml:space="preserve">H26, </t>
  </si>
  <si>
    <t>L26,</t>
  </si>
  <si>
    <t xml:space="preserve">I26, </t>
  </si>
  <si>
    <t>M26,</t>
  </si>
  <si>
    <t xml:space="preserve">H27, </t>
  </si>
  <si>
    <t>L27,</t>
  </si>
  <si>
    <t xml:space="preserve">I27, </t>
  </si>
  <si>
    <t>M27,</t>
  </si>
  <si>
    <t xml:space="preserve">H32, </t>
  </si>
  <si>
    <t xml:space="preserve">L32, </t>
  </si>
  <si>
    <t xml:space="preserve">I32, </t>
  </si>
  <si>
    <t xml:space="preserve">M32, </t>
  </si>
  <si>
    <t xml:space="preserve">H33, </t>
  </si>
  <si>
    <t xml:space="preserve">L33, </t>
  </si>
  <si>
    <t xml:space="preserve">I33, </t>
  </si>
  <si>
    <t xml:space="preserve">M33, </t>
  </si>
  <si>
    <t xml:space="preserve">H38, </t>
  </si>
  <si>
    <t xml:space="preserve">L38, </t>
  </si>
  <si>
    <t xml:space="preserve">I38, </t>
  </si>
  <si>
    <t xml:space="preserve">M38, </t>
  </si>
  <si>
    <t xml:space="preserve">H39, </t>
  </si>
  <si>
    <t xml:space="preserve">L39, </t>
  </si>
  <si>
    <t xml:space="preserve">I39, </t>
  </si>
  <si>
    <t xml:space="preserve">M39, </t>
  </si>
  <si>
    <t>Change in fair value of hedging financial instrument(s)</t>
  </si>
  <si>
    <t xml:space="preserve">H40, </t>
  </si>
  <si>
    <t xml:space="preserve">L40, </t>
  </si>
  <si>
    <t xml:space="preserve">I40, </t>
  </si>
  <si>
    <t xml:space="preserve">M40, </t>
  </si>
  <si>
    <t xml:space="preserve">H41, </t>
  </si>
  <si>
    <t xml:space="preserve">L41, </t>
  </si>
  <si>
    <t xml:space="preserve">I41, </t>
  </si>
  <si>
    <t xml:space="preserve">M41, </t>
  </si>
  <si>
    <t xml:space="preserve">H46, </t>
  </si>
  <si>
    <t xml:space="preserve">L46, </t>
  </si>
  <si>
    <t xml:space="preserve">I46, </t>
  </si>
  <si>
    <t xml:space="preserve">M46, </t>
  </si>
  <si>
    <t xml:space="preserve">H47, </t>
  </si>
  <si>
    <t xml:space="preserve">L47, </t>
  </si>
  <si>
    <t xml:space="preserve">I47, </t>
  </si>
  <si>
    <t xml:space="preserve">M47, </t>
  </si>
  <si>
    <t xml:space="preserve">H48, </t>
  </si>
  <si>
    <t xml:space="preserve">L48, </t>
  </si>
  <si>
    <t xml:space="preserve">I48, </t>
  </si>
  <si>
    <t xml:space="preserve">M48, </t>
  </si>
  <si>
    <t xml:space="preserve">Revaluation reserves comprehensive income for the year </t>
  </si>
  <si>
    <t xml:space="preserve">H49, </t>
  </si>
  <si>
    <t xml:space="preserve">L49, </t>
  </si>
  <si>
    <t xml:space="preserve">I49, </t>
  </si>
  <si>
    <t xml:space="preserve">M49, </t>
  </si>
  <si>
    <t xml:space="preserve">H51, </t>
  </si>
  <si>
    <t xml:space="preserve">L51, </t>
  </si>
  <si>
    <t xml:space="preserve">I51, </t>
  </si>
  <si>
    <t xml:space="preserve">M51, </t>
  </si>
  <si>
    <t>Total comprehensive income for the year attributable to:</t>
  </si>
  <si>
    <t xml:space="preserve">H55, </t>
  </si>
  <si>
    <t xml:space="preserve">L55, </t>
  </si>
  <si>
    <t xml:space="preserve">I55, </t>
  </si>
  <si>
    <t xml:space="preserve">M55, </t>
  </si>
  <si>
    <t xml:space="preserve">H56, </t>
  </si>
  <si>
    <t xml:space="preserve">L56, </t>
  </si>
  <si>
    <t xml:space="preserve">I56, </t>
  </si>
  <si>
    <t xml:space="preserve">M56, </t>
  </si>
  <si>
    <t>KFI Calculations</t>
  </si>
  <si>
    <t>KFI No.</t>
  </si>
  <si>
    <t>KFI ratio title</t>
  </si>
  <si>
    <t>Ratio specification using Finance record template reference</t>
  </si>
  <si>
    <t>KFI No.- Numeric part</t>
  </si>
  <si>
    <t>KFI Suffix    1=a,2=b</t>
  </si>
  <si>
    <t>Numerator</t>
  </si>
  <si>
    <t>Denominator</t>
  </si>
  <si>
    <t xml:space="preserve">Surplus/(deficit) as a % of total income </t>
  </si>
  <si>
    <t>100 x Table 1 Head 3 / Table 1 Head 1h</t>
  </si>
  <si>
    <t>Staff costs as a % of total income</t>
  </si>
  <si>
    <t>100 x Table 1 Head 2a  / Table 1 Head 1h</t>
  </si>
  <si>
    <t>Premises costs as a % of total costs</t>
  </si>
  <si>
    <t>100 x Table 8 Head 4c column 5 / Table 1 Head 2f</t>
  </si>
  <si>
    <t xml:space="preserve">Unrestricted reserves as a % of total income </t>
  </si>
  <si>
    <t>100 x SUM (Table 3 Head 11a and Table 3 Head 11b) / Table 1 Head 1h</t>
  </si>
  <si>
    <t>External borrowing as a % of total income</t>
  </si>
  <si>
    <t>100 x SUM (Table 3 Head 3a and Head 3b and Head 3c and Head 3d and Head 7a and Head 7b and Head 7c) / Table 1 Head 1h</t>
  </si>
  <si>
    <t>Days ratio of total net assets to total expenditure</t>
  </si>
  <si>
    <t>365 * (Table 3 Head 9 / Table 1 Head 2f)</t>
  </si>
  <si>
    <t>Ratio of current assets to current liabilities</t>
  </si>
  <si>
    <t xml:space="preserve">Table 3 Head 2f / Table 3 Head 3f </t>
  </si>
  <si>
    <t xml:space="preserve">Net cash inflow from operating activities as a % of total income </t>
  </si>
  <si>
    <t>100 x Table 4 Head 4 / Table 1 Head 1h</t>
  </si>
  <si>
    <t>Net liquidity days</t>
  </si>
  <si>
    <t>365 x (SUM (Table 3 Head 2c and Table 3 Head 2d) - Table 3 Head 3a) / (Table 1 Head 2f - Table 1 Head 2d)</t>
  </si>
  <si>
    <t>Impairment on other fixed asset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</si>
</sst>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
    <numFmt numFmtId="166" formatCode="\X"/>
  </numFmts>
  <fonts count="44" x14ac:knownFonts="1">
    <font>
      <sz val="11"/>
      <color theme="1"/>
      <name val="Calibri"/>
      <family val="2"/>
      <scheme val="minor"/>
    </font>
    <font>
      <sz val="10"/>
      <name val="Arial"/>
      <family val="2"/>
    </font>
    <font>
      <b/>
      <sz val="10"/>
      <name val="Arial"/>
      <family val="2"/>
    </font>
    <font>
      <sz val="12"/>
      <color rgb="FFFFFFFF"/>
      <name val="Arial"/>
      <family val="2"/>
    </font>
    <font>
      <b/>
      <sz val="11"/>
      <color theme="1"/>
      <name val="Calibri"/>
      <family val="2"/>
      <scheme val="minor"/>
    </font>
    <font>
      <b/>
      <sz val="10"/>
      <color rgb="FF000000"/>
      <name val="Arial"/>
      <family val="2"/>
    </font>
    <font>
      <b/>
      <sz val="12"/>
      <color rgb="FFFFFFFF"/>
      <name val="Arial"/>
      <family val="2"/>
    </font>
    <font>
      <sz val="10"/>
      <color rgb="FFFF0000"/>
      <name val="Arial"/>
      <family val="2"/>
    </font>
    <font>
      <sz val="10"/>
      <color rgb="FF0000FF"/>
      <name val="Arial"/>
      <family val="2"/>
    </font>
    <font>
      <b/>
      <sz val="12"/>
      <color theme="0"/>
      <name val="Arial"/>
      <family val="2"/>
    </font>
    <font>
      <b/>
      <sz val="10"/>
      <color theme="1"/>
      <name val="Arial"/>
      <family val="2"/>
    </font>
    <font>
      <sz val="10"/>
      <color theme="1"/>
      <name val="Arial"/>
      <family val="2"/>
    </font>
    <font>
      <b/>
      <sz val="11"/>
      <color theme="3"/>
      <name val="Arial"/>
      <family val="2"/>
    </font>
    <font>
      <sz val="10"/>
      <color rgb="FF000000"/>
      <name val="Arial"/>
      <family val="2"/>
    </font>
    <font>
      <sz val="10"/>
      <color rgb="FF0070C0"/>
      <name val="Arial"/>
      <family val="2"/>
    </font>
    <font>
      <b/>
      <sz val="10"/>
      <color theme="0"/>
      <name val="Arial"/>
      <family val="2"/>
    </font>
    <font>
      <sz val="10"/>
      <color theme="0"/>
      <name val="Arial"/>
      <family val="2"/>
    </font>
    <font>
      <sz val="12"/>
      <color theme="1"/>
      <name val="Arial"/>
      <family val="2"/>
    </font>
    <font>
      <b/>
      <sz val="12"/>
      <color theme="3"/>
      <name val="Arial"/>
      <family val="2"/>
    </font>
    <font>
      <b/>
      <sz val="12"/>
      <color theme="1"/>
      <name val="Arial"/>
      <family val="2"/>
    </font>
    <font>
      <b/>
      <sz val="10"/>
      <color theme="3"/>
      <name val="Arial"/>
      <family val="2"/>
    </font>
    <font>
      <u/>
      <sz val="12"/>
      <color rgb="FFFFFFFF"/>
      <name val="Arial"/>
      <family val="2"/>
    </font>
    <font>
      <i/>
      <sz val="10"/>
      <color theme="1"/>
      <name val="Arial"/>
      <family val="2"/>
    </font>
    <font>
      <b/>
      <i/>
      <sz val="12"/>
      <color theme="0"/>
      <name val="Arial"/>
      <family val="2"/>
    </font>
    <font>
      <sz val="10"/>
      <color indexed="12"/>
      <name val="Arial"/>
      <family val="2"/>
    </font>
    <font>
      <u/>
      <sz val="11"/>
      <color theme="1"/>
      <name val="Calibri"/>
      <family val="2"/>
      <scheme val="minor"/>
    </font>
    <font>
      <i/>
      <sz val="10"/>
      <color theme="0" tint="-0.499984740745262"/>
      <name val="Arial"/>
      <family val="2"/>
    </font>
    <font>
      <sz val="12"/>
      <color theme="0"/>
      <name val="Arial"/>
      <family val="2"/>
    </font>
    <font>
      <sz val="11"/>
      <color rgb="FFFF0000"/>
      <name val="Calibri"/>
      <family val="2"/>
      <scheme val="minor"/>
    </font>
    <font>
      <sz val="10"/>
      <color theme="1"/>
      <name val="Calibri"/>
      <family val="2"/>
      <scheme val="minor"/>
    </font>
    <font>
      <i/>
      <sz val="10"/>
      <color rgb="FFFF0000"/>
      <name val="Arial"/>
      <family val="2"/>
    </font>
    <font>
      <sz val="10"/>
      <color theme="0"/>
      <name val="Calibri"/>
      <family val="2"/>
      <scheme val="minor"/>
    </font>
    <font>
      <b/>
      <sz val="12"/>
      <color indexed="9"/>
      <name val="Arial"/>
      <family val="2"/>
    </font>
    <font>
      <b/>
      <sz val="11"/>
      <color theme="0"/>
      <name val="Arial"/>
      <family val="2"/>
    </font>
    <font>
      <sz val="11"/>
      <color theme="1"/>
      <name val="Arial"/>
      <family val="2"/>
    </font>
    <font>
      <sz val="11"/>
      <color theme="0"/>
      <name val="Calibri"/>
      <family val="2"/>
      <scheme val="minor"/>
    </font>
    <font>
      <b/>
      <sz val="13"/>
      <color theme="0"/>
      <name val="Arial"/>
      <family val="2"/>
    </font>
    <font>
      <sz val="10"/>
      <color indexed="9"/>
      <name val="Arial"/>
      <family val="2"/>
    </font>
    <font>
      <b/>
      <sz val="10"/>
      <color indexed="9"/>
      <name val="Arial"/>
      <family val="2"/>
    </font>
    <font>
      <u/>
      <sz val="10"/>
      <color indexed="12"/>
      <name val="Arial"/>
      <family val="2"/>
    </font>
    <font>
      <sz val="10"/>
      <color rgb="FF222222"/>
      <name val="Arial"/>
      <family val="2"/>
    </font>
    <font>
      <b/>
      <u/>
      <sz val="11"/>
      <color theme="1"/>
      <name val="Calibri"/>
      <family val="2"/>
    </font>
    <font>
      <u/>
      <sz val="11"/>
      <color indexed="12"/>
      <name val="Calibri"/>
      <family val="2"/>
    </font>
    <font>
      <sz val="11"/>
      <color theme="1"/>
      <name val="Calibri"/>
      <family val="2"/>
    </font>
  </fonts>
  <fills count="16">
    <fill>
      <patternFill patternType="none"/>
    </fill>
    <fill>
      <patternFill patternType="gray125"/>
    </fill>
    <fill>
      <patternFill patternType="solid">
        <fgColor rgb="FF647B96"/>
        <bgColor rgb="FF000000"/>
      </patternFill>
    </fill>
    <fill>
      <patternFill patternType="solid">
        <fgColor rgb="FFAFC0EF"/>
        <bgColor rgb="FF000000"/>
      </patternFill>
    </fill>
    <fill>
      <patternFill patternType="solid">
        <fgColor rgb="FFFFFFFF"/>
        <bgColor rgb="FF000000"/>
      </patternFill>
    </fill>
    <fill>
      <patternFill patternType="solid">
        <fgColor rgb="FFDDE1EB"/>
        <bgColor rgb="FF000000"/>
      </patternFill>
    </fill>
    <fill>
      <patternFill patternType="solid">
        <fgColor rgb="FF647B96"/>
        <bgColor indexed="64"/>
      </patternFill>
    </fill>
    <fill>
      <patternFill patternType="solid">
        <fgColor rgb="FFAFC0EF"/>
        <bgColor indexed="64"/>
      </patternFill>
    </fill>
    <fill>
      <patternFill patternType="solid">
        <fgColor rgb="FFDDE1EB"/>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rgb="FFFFC000"/>
        <bgColor indexed="64"/>
      </patternFill>
    </fill>
    <fill>
      <patternFill patternType="none">
        <fgColor indexed="9"/>
        <bgColor indexed="64"/>
      </patternFill>
    </fill>
  </fills>
  <borders count="27">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s>
  <cellStyleXfs count="9">
    <xf numFmtId="0" fontId="0"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73">
    <xf numFmtId="0" fontId="0" fillId="0" borderId="0" xfId="0"/>
    <xf numFmtId="37" fontId="8" fillId="15" borderId="2" xfId="0" applyNumberFormat="1" applyFont="1" applyFill="1" applyBorder="1" applyProtection="1">
      <protection locked="0"/>
    </xf>
    <xf numFmtId="37" fontId="8" fillId="15" borderId="2" xfId="0" applyNumberFormat="1" applyFont="1" applyFill="1" applyBorder="1" applyAlignment="1" applyProtection="1">
      <alignment horizontal="right" shrinkToFit="1"/>
      <protection locked="0"/>
    </xf>
    <xf numFmtId="37" fontId="8" fillId="15" borderId="2" xfId="0" applyNumberFormat="1" applyFont="1" applyFill="1" applyBorder="1" applyAlignment="1" applyProtection="1">
      <alignment horizontal="right"/>
      <protection locked="0"/>
    </xf>
    <xf numFmtId="37" fontId="1" fillId="0" borderId="2" xfId="0" applyNumberFormat="1" applyFont="1" applyFill="1" applyBorder="1" applyProtection="1"/>
    <xf numFmtId="0" fontId="11" fillId="0" borderId="2" xfId="0" applyFont="1" applyFill="1" applyBorder="1" applyAlignment="1">
      <alignment horizontal="right"/>
    </xf>
    <xf numFmtId="37" fontId="8" fillId="0" borderId="2" xfId="0" applyNumberFormat="1" applyFont="1" applyFill="1" applyBorder="1" applyProtection="1"/>
    <xf numFmtId="0" fontId="1" fillId="0" borderId="7" xfId="0" applyFont="1" applyFill="1" applyBorder="1" applyAlignment="1" applyProtection="1">
      <alignment horizontal="left" indent="2"/>
    </xf>
    <xf numFmtId="0" fontId="13" fillId="0" borderId="7" xfId="0" applyFont="1" applyFill="1" applyBorder="1" applyAlignment="1" applyProtection="1">
      <alignment horizontal="left" indent="1"/>
    </xf>
    <xf numFmtId="37" fontId="8" fillId="0" borderId="2" xfId="0" applyNumberFormat="1" applyFont="1" applyFill="1" applyBorder="1" applyProtection="1">
      <protection locked="0"/>
    </xf>
    <xf numFmtId="0" fontId="1" fillId="0" borderId="7" xfId="2" applyFont="1" applyFill="1" applyBorder="1" applyAlignment="1" applyProtection="1">
      <alignment horizontal="left"/>
    </xf>
    <xf numFmtId="0" fontId="1" fillId="0" borderId="9" xfId="2" applyFont="1" applyFill="1" applyBorder="1" applyAlignment="1" applyProtection="1">
      <alignment horizontal="left"/>
    </xf>
    <xf numFmtId="0" fontId="1" fillId="0" borderId="9" xfId="0" applyFont="1" applyFill="1" applyBorder="1" applyAlignment="1" applyProtection="1">
      <alignment horizontal="left" indent="2"/>
    </xf>
    <xf numFmtId="0" fontId="13" fillId="0" borderId="9" xfId="0" applyFont="1" applyFill="1" applyBorder="1" applyAlignment="1" applyProtection="1">
      <alignment horizontal="left" indent="1"/>
    </xf>
    <xf numFmtId="0" fontId="2" fillId="0" borderId="9" xfId="0" applyFont="1" applyFill="1" applyBorder="1" applyAlignment="1" applyProtection="1">
      <alignment horizontal="left"/>
    </xf>
    <xf numFmtId="0" fontId="1" fillId="0" borderId="2" xfId="0" applyFont="1" applyFill="1" applyBorder="1" applyAlignment="1" applyProtection="1">
      <alignment horizontal="right"/>
    </xf>
    <xf numFmtId="37" fontId="8" fillId="0" borderId="2" xfId="0" applyNumberFormat="1" applyFont="1" applyFill="1" applyBorder="1" applyAlignment="1" applyProtection="1">
      <alignment horizontal="right"/>
      <protection locked="0"/>
    </xf>
    <xf numFmtId="0" fontId="0" fillId="0" borderId="13" xfId="0" applyFill="1" applyBorder="1"/>
    <xf numFmtId="0" fontId="11" fillId="0" borderId="7" xfId="0" applyFont="1" applyFill="1" applyBorder="1" applyProtection="1"/>
    <xf numFmtId="0" fontId="11" fillId="0" borderId="7" xfId="0" applyFont="1" applyFill="1" applyBorder="1" applyAlignment="1" applyProtection="1">
      <alignment horizontal="left" indent="1"/>
    </xf>
    <xf numFmtId="0" fontId="11" fillId="0" borderId="8" xfId="0" applyFont="1" applyFill="1" applyBorder="1" applyAlignment="1" applyProtection="1">
      <alignment horizontal="left" indent="1"/>
    </xf>
    <xf numFmtId="0" fontId="11" fillId="0" borderId="8" xfId="0" applyFont="1" applyFill="1" applyBorder="1" applyProtection="1"/>
    <xf numFmtId="37" fontId="11" fillId="0" borderId="2" xfId="0" applyNumberFormat="1" applyFont="1" applyFill="1" applyBorder="1" applyAlignment="1" applyProtection="1">
      <alignment horizontal="right"/>
    </xf>
    <xf numFmtId="0" fontId="11" fillId="0" borderId="8" xfId="0" applyFont="1" applyFill="1" applyBorder="1" applyAlignment="1" applyProtection="1">
      <alignment horizontal="left"/>
    </xf>
    <xf numFmtId="0" fontId="10" fillId="0" borderId="7" xfId="0" applyFont="1" applyFill="1" applyBorder="1" applyProtection="1"/>
    <xf numFmtId="0" fontId="10" fillId="0" borderId="8" xfId="0" applyFont="1" applyFill="1" applyBorder="1" applyProtection="1"/>
    <xf numFmtId="0" fontId="11" fillId="0" borderId="2" xfId="0" applyFont="1" applyFill="1" applyBorder="1" applyProtection="1"/>
    <xf numFmtId="0" fontId="11" fillId="0" borderId="9" xfId="0" applyFont="1" applyFill="1" applyBorder="1" applyProtection="1"/>
    <xf numFmtId="37" fontId="8" fillId="0" borderId="2" xfId="0" applyNumberFormat="1" applyFont="1" applyFill="1" applyBorder="1" applyAlignment="1" applyProtection="1">
      <alignment horizontal="right"/>
    </xf>
    <xf numFmtId="0" fontId="10" fillId="0" borderId="9" xfId="0" applyFont="1" applyFill="1" applyBorder="1" applyAlignment="1" applyProtection="1">
      <alignment shrinkToFit="1"/>
    </xf>
    <xf numFmtId="37" fontId="8" fillId="0" borderId="2" xfId="0" applyNumberFormat="1" applyFont="1" applyFill="1" applyBorder="1" applyAlignment="1" applyProtection="1">
      <alignment horizontal="right" shrinkToFit="1"/>
      <protection locked="0"/>
    </xf>
    <xf numFmtId="37" fontId="11" fillId="0" borderId="2" xfId="0" applyNumberFormat="1" applyFont="1" applyFill="1" applyBorder="1" applyAlignment="1" applyProtection="1">
      <alignment horizontal="right" shrinkToFit="1"/>
    </xf>
    <xf numFmtId="37" fontId="8" fillId="0" borderId="2" xfId="0" applyNumberFormat="1" applyFont="1" applyFill="1" applyBorder="1" applyAlignment="1" applyProtection="1">
      <alignment horizontal="right" shrinkToFit="1"/>
    </xf>
    <xf numFmtId="0" fontId="10" fillId="0" borderId="7" xfId="0" applyFont="1" applyFill="1" applyBorder="1" applyAlignment="1" applyProtection="1">
      <alignment shrinkToFit="1"/>
    </xf>
    <xf numFmtId="0" fontId="11" fillId="0" borderId="2" xfId="0" applyFont="1" applyFill="1" applyBorder="1" applyAlignment="1" applyProtection="1">
      <alignment horizontal="right" shrinkToFit="1"/>
    </xf>
    <xf numFmtId="0" fontId="8" fillId="0" borderId="2" xfId="0" applyFont="1" applyFill="1" applyBorder="1" applyAlignment="1" applyProtection="1">
      <alignment horizontal="right" shrinkToFit="1"/>
    </xf>
    <xf numFmtId="0" fontId="11" fillId="0" borderId="7" xfId="0" applyFont="1" applyFill="1" applyBorder="1" applyAlignment="1" applyProtection="1">
      <alignment shrinkToFit="1"/>
    </xf>
    <xf numFmtId="0" fontId="11" fillId="0" borderId="8" xfId="0" applyFont="1" applyFill="1" applyBorder="1" applyAlignment="1" applyProtection="1">
      <alignment shrinkToFit="1"/>
    </xf>
    <xf numFmtId="0" fontId="11" fillId="0" borderId="9" xfId="0" applyFont="1" applyFill="1" applyBorder="1" applyAlignment="1" applyProtection="1">
      <alignment shrinkToFit="1"/>
    </xf>
    <xf numFmtId="0" fontId="0" fillId="0" borderId="0" xfId="0" applyNumberFormat="1" applyFill="1" applyAlignment="1" applyProtection="1"/>
    <xf numFmtId="0" fontId="1" fillId="9" borderId="0" xfId="0" applyNumberFormat="1" applyFont="1" applyFill="1" applyAlignment="1" applyProtection="1"/>
    <xf numFmtId="0" fontId="36" fillId="6" borderId="7" xfId="0" applyNumberFormat="1" applyFont="1" applyFill="1" applyBorder="1" applyAlignment="1" applyProtection="1">
      <alignment horizontal="left" vertical="top"/>
    </xf>
    <xf numFmtId="0" fontId="37" fillId="6" borderId="8" xfId="0" applyNumberFormat="1" applyFont="1" applyFill="1" applyBorder="1" applyAlignment="1" applyProtection="1"/>
    <xf numFmtId="0" fontId="38" fillId="6" borderId="8" xfId="0" applyNumberFormat="1" applyFont="1" applyFill="1" applyBorder="1" applyAlignment="1" applyProtection="1"/>
    <xf numFmtId="164" fontId="38" fillId="6" borderId="9" xfId="0" applyNumberFormat="1" applyFont="1" applyFill="1" applyBorder="1" applyAlignment="1" applyProtection="1">
      <alignment horizontal="left"/>
    </xf>
    <xf numFmtId="0" fontId="37" fillId="10" borderId="0" xfId="0" applyNumberFormat="1" applyFont="1" applyFill="1" applyAlignment="1" applyProtection="1"/>
    <xf numFmtId="0" fontId="37" fillId="10" borderId="0" xfId="0" applyNumberFormat="1" applyFont="1" applyFill="1" applyAlignment="1" applyProtection="1">
      <alignment horizontal="right"/>
    </xf>
    <xf numFmtId="0" fontId="2" fillId="13" borderId="2" xfId="0" applyNumberFormat="1" applyFont="1" applyFill="1" applyBorder="1" applyAlignment="1" applyProtection="1">
      <alignment wrapText="1"/>
    </xf>
    <xf numFmtId="0" fontId="2" fillId="15" borderId="9" xfId="0" applyNumberFormat="1" applyFont="1" applyFill="1" applyBorder="1" applyAlignment="1" applyProtection="1">
      <alignment horizontal="left" wrapText="1"/>
      <protection locked="0"/>
    </xf>
    <xf numFmtId="0" fontId="2" fillId="8" borderId="5" xfId="0" applyNumberFormat="1" applyFont="1" applyFill="1" applyBorder="1" applyAlignment="1" applyProtection="1">
      <alignment horizontal="left"/>
    </xf>
    <xf numFmtId="0" fontId="2" fillId="8" borderId="4" xfId="0" applyNumberFormat="1" applyFont="1" applyFill="1" applyBorder="1" applyAlignment="1" applyProtection="1">
      <alignment horizontal="left"/>
    </xf>
    <xf numFmtId="0" fontId="1" fillId="10" borderId="0" xfId="0" applyNumberFormat="1" applyFont="1" applyFill="1" applyAlignment="1" applyProtection="1"/>
    <xf numFmtId="0" fontId="1" fillId="10" borderId="0" xfId="0" applyNumberFormat="1" applyFont="1" applyFill="1" applyAlignment="1" applyProtection="1">
      <alignment horizontal="right"/>
    </xf>
    <xf numFmtId="0" fontId="2" fillId="11" borderId="2" xfId="0" applyNumberFormat="1" applyFont="1" applyFill="1" applyBorder="1" applyAlignment="1" applyProtection="1"/>
    <xf numFmtId="165" fontId="1" fillId="15" borderId="2" xfId="0" applyNumberFormat="1" applyFont="1" applyFill="1" applyBorder="1" applyAlignment="1" applyProtection="1">
      <alignment horizontal="left"/>
      <protection locked="0"/>
    </xf>
    <xf numFmtId="166" fontId="1" fillId="15" borderId="2" xfId="0" applyNumberFormat="1" applyFont="1" applyFill="1" applyBorder="1" applyAlignment="1" applyProtection="1">
      <alignment horizontal="left"/>
      <protection locked="0"/>
    </xf>
    <xf numFmtId="0" fontId="2" fillId="8" borderId="6" xfId="0" applyNumberFormat="1" applyFont="1" applyFill="1" applyBorder="1" applyAlignment="1" applyProtection="1"/>
    <xf numFmtId="0" fontId="2" fillId="9" borderId="0" xfId="0" applyNumberFormat="1" applyFont="1" applyFill="1" applyAlignment="1" applyProtection="1">
      <alignment vertical="top"/>
    </xf>
    <xf numFmtId="1" fontId="2" fillId="9" borderId="0" xfId="0" applyNumberFormat="1" applyFont="1" applyFill="1" applyAlignment="1" applyProtection="1">
      <alignment horizontal="left" vertical="top"/>
    </xf>
    <xf numFmtId="0" fontId="2" fillId="15" borderId="12" xfId="0" applyNumberFormat="1" applyFont="1" applyFill="1" applyBorder="1" applyAlignment="1" applyProtection="1">
      <alignment horizontal="left"/>
    </xf>
    <xf numFmtId="0" fontId="2" fillId="15" borderId="0" xfId="0" applyNumberFormat="1" applyFont="1" applyFill="1" applyAlignment="1" applyProtection="1"/>
    <xf numFmtId="0" fontId="1" fillId="15" borderId="0" xfId="0" applyNumberFormat="1" applyFont="1" applyFill="1" applyAlignment="1" applyProtection="1"/>
    <xf numFmtId="0" fontId="1" fillId="15" borderId="0" xfId="0" applyNumberFormat="1" applyFont="1" applyFill="1" applyAlignment="1" applyProtection="1">
      <alignment horizontal="right"/>
    </xf>
    <xf numFmtId="0" fontId="2" fillId="9" borderId="0" xfId="0" applyNumberFormat="1" applyFont="1" applyFill="1" applyAlignment="1" applyProtection="1">
      <alignment horizontal="left"/>
    </xf>
    <xf numFmtId="0" fontId="2" fillId="9" borderId="0" xfId="0" applyNumberFormat="1" applyFont="1" applyFill="1" applyAlignment="1" applyProtection="1"/>
    <xf numFmtId="1" fontId="2" fillId="9" borderId="0" xfId="0" applyNumberFormat="1" applyFont="1" applyFill="1" applyAlignment="1" applyProtection="1">
      <alignment horizontal="left"/>
    </xf>
    <xf numFmtId="0" fontId="32" fillId="9" borderId="0" xfId="0" applyNumberFormat="1" applyFont="1" applyFill="1" applyAlignment="1" applyProtection="1">
      <alignment horizontal="right"/>
    </xf>
    <xf numFmtId="0" fontId="32" fillId="9" borderId="0" xfId="0" applyNumberFormat="1" applyFont="1" applyFill="1" applyAlignment="1" applyProtection="1"/>
    <xf numFmtId="0" fontId="38" fillId="9" borderId="0" xfId="0" applyNumberFormat="1" applyFont="1" applyFill="1" applyAlignment="1" applyProtection="1"/>
    <xf numFmtId="0" fontId="1" fillId="9" borderId="0" xfId="0" applyNumberFormat="1" applyFont="1" applyFill="1" applyAlignment="1" applyProtection="1">
      <alignment horizontal="left"/>
    </xf>
    <xf numFmtId="0" fontId="1" fillId="9" borderId="0" xfId="0" applyNumberFormat="1" applyFont="1" applyFill="1" applyAlignment="1" applyProtection="1">
      <alignment horizontal="left" indent="1"/>
    </xf>
    <xf numFmtId="37" fontId="1" fillId="9" borderId="0" xfId="0" applyNumberFormat="1" applyFont="1" applyFill="1" applyAlignment="1" applyProtection="1"/>
    <xf numFmtId="37" fontId="1" fillId="15" borderId="0" xfId="0" applyNumberFormat="1" applyFont="1" applyFill="1" applyAlignment="1" applyProtection="1"/>
    <xf numFmtId="0" fontId="24" fillId="9" borderId="0" xfId="0" applyNumberFormat="1" applyFont="1" applyFill="1" applyAlignment="1" applyProtection="1"/>
    <xf numFmtId="0" fontId="24" fillId="15" borderId="0" xfId="0" applyNumberFormat="1" applyFont="1" applyFill="1" applyAlignment="1" applyProtection="1"/>
    <xf numFmtId="0" fontId="39" fillId="9" borderId="0" xfId="0" applyNumberFormat="1" applyFont="1" applyFill="1" applyAlignment="1" applyProtection="1"/>
    <xf numFmtId="0" fontId="1" fillId="9" borderId="0" xfId="0" applyNumberFormat="1" applyFont="1" applyFill="1" applyAlignment="1" applyProtection="1">
      <alignment horizontal="center"/>
    </xf>
    <xf numFmtId="0" fontId="1" fillId="9" borderId="3" xfId="0" applyNumberFormat="1" applyFont="1" applyFill="1" applyBorder="1" applyAlignment="1" applyProtection="1">
      <alignment horizontal="center"/>
    </xf>
    <xf numFmtId="37" fontId="1" fillId="9" borderId="3" xfId="0" applyNumberFormat="1" applyFont="1" applyFill="1" applyBorder="1" applyAlignment="1" applyProtection="1">
      <alignment horizontal="center"/>
    </xf>
    <xf numFmtId="0" fontId="15" fillId="6" borderId="12" xfId="0" applyNumberFormat="1" applyFont="1" applyFill="1" applyBorder="1" applyAlignment="1" applyProtection="1"/>
    <xf numFmtId="0" fontId="38" fillId="6" borderId="12" xfId="0" applyNumberFormat="1" applyFont="1" applyFill="1" applyBorder="1" applyAlignment="1" applyProtection="1">
      <alignment horizontal="left"/>
    </xf>
    <xf numFmtId="0" fontId="1" fillId="6" borderId="12" xfId="0" applyNumberFormat="1" applyFont="1" applyFill="1" applyBorder="1" applyAlignment="1" applyProtection="1"/>
    <xf numFmtId="0" fontId="1" fillId="6" borderId="13" xfId="0" applyNumberFormat="1" applyFont="1" applyFill="1" applyBorder="1" applyAlignment="1" applyProtection="1"/>
    <xf numFmtId="49" fontId="1" fillId="6" borderId="0" xfId="0" applyNumberFormat="1" applyFont="1" applyFill="1" applyAlignment="1" applyProtection="1">
      <alignment horizontal="left"/>
    </xf>
    <xf numFmtId="0" fontId="1" fillId="6" borderId="0" xfId="0" applyNumberFormat="1" applyFont="1" applyFill="1" applyAlignment="1" applyProtection="1"/>
    <xf numFmtId="0" fontId="1" fillId="6" borderId="15" xfId="0" applyNumberFormat="1" applyFont="1" applyFill="1" applyBorder="1" applyAlignment="1" applyProtection="1"/>
    <xf numFmtId="49" fontId="1" fillId="6" borderId="3" xfId="0" applyNumberFormat="1" applyFont="1" applyFill="1" applyBorder="1" applyAlignment="1" applyProtection="1">
      <alignment horizontal="left"/>
    </xf>
    <xf numFmtId="0" fontId="1" fillId="6" borderId="3" xfId="0" applyNumberFormat="1" applyFont="1" applyFill="1" applyBorder="1" applyAlignment="1" applyProtection="1">
      <alignment horizontal="left"/>
    </xf>
    <xf numFmtId="0" fontId="1" fillId="6" borderId="3" xfId="0" applyNumberFormat="1" applyFont="1" applyFill="1" applyBorder="1" applyAlignment="1" applyProtection="1"/>
    <xf numFmtId="0" fontId="1" fillId="15" borderId="0" xfId="0" applyNumberFormat="1" applyFont="1" applyFill="1" applyAlignment="1" applyProtection="1">
      <alignment horizontal="left"/>
    </xf>
    <xf numFmtId="0" fontId="2" fillId="9" borderId="3" xfId="0" applyNumberFormat="1" applyFont="1" applyFill="1" applyBorder="1" applyAlignment="1" applyProtection="1">
      <alignment horizontal="left"/>
    </xf>
    <xf numFmtId="0" fontId="2" fillId="9" borderId="8" xfId="0" applyNumberFormat="1" applyFont="1" applyFill="1" applyBorder="1" applyAlignment="1" applyProtection="1"/>
    <xf numFmtId="0" fontId="2" fillId="9" borderId="0" xfId="0" applyNumberFormat="1" applyFont="1" applyFill="1" applyAlignment="1" applyProtection="1">
      <alignment horizontal="center"/>
    </xf>
    <xf numFmtId="0" fontId="2" fillId="15" borderId="0" xfId="0" applyNumberFormat="1" applyFont="1" applyFill="1" applyAlignment="1" applyProtection="1">
      <alignment horizontal="right" textRotation="90"/>
    </xf>
    <xf numFmtId="0" fontId="2" fillId="15" borderId="0" xfId="0" applyNumberFormat="1" applyFont="1" applyFill="1" applyAlignment="1" applyProtection="1">
      <alignment horizontal="left" textRotation="90"/>
    </xf>
    <xf numFmtId="0" fontId="7" fillId="9" borderId="0" xfId="0" applyNumberFormat="1" applyFont="1" applyFill="1" applyAlignment="1" applyProtection="1">
      <alignment wrapText="1"/>
    </xf>
    <xf numFmtId="0" fontId="1" fillId="9" borderId="8" xfId="0" applyNumberFormat="1" applyFont="1" applyFill="1" applyBorder="1" applyAlignment="1" applyProtection="1"/>
    <xf numFmtId="0" fontId="1" fillId="9" borderId="0" xfId="0" applyNumberFormat="1" applyFont="1" applyFill="1" applyAlignment="1" applyProtection="1">
      <alignment horizontal="right"/>
    </xf>
    <xf numFmtId="0" fontId="7" fillId="9" borderId="0" xfId="0" applyNumberFormat="1" applyFont="1" applyFill="1" applyAlignment="1" applyProtection="1"/>
    <xf numFmtId="0" fontId="1" fillId="9" borderId="8" xfId="0" applyNumberFormat="1" applyFont="1" applyFill="1" applyBorder="1" applyAlignment="1" applyProtection="1">
      <alignment horizontal="left"/>
    </xf>
    <xf numFmtId="0" fontId="1" fillId="9" borderId="8" xfId="0" applyNumberFormat="1" applyFont="1" applyFill="1" applyBorder="1" applyAlignment="1" applyProtection="1">
      <alignment wrapText="1"/>
    </xf>
    <xf numFmtId="0" fontId="1" fillId="9" borderId="8" xfId="0" applyNumberFormat="1" applyFont="1" applyFill="1" applyBorder="1" applyAlignment="1" applyProtection="1">
      <alignment horizontal="left" wrapText="1"/>
    </xf>
    <xf numFmtId="0" fontId="1" fillId="15" borderId="0" xfId="0" applyNumberFormat="1" applyFont="1" applyFill="1" applyAlignment="1" applyProtection="1">
      <alignment horizontal="left" vertical="top"/>
    </xf>
    <xf numFmtId="37" fontId="1" fillId="15" borderId="8" xfId="0" applyNumberFormat="1" applyFont="1" applyFill="1" applyBorder="1" applyAlignment="1" applyProtection="1">
      <alignment horizontal="left"/>
    </xf>
    <xf numFmtId="37" fontId="1" fillId="9" borderId="8" xfId="0" applyNumberFormat="1" applyFont="1" applyFill="1" applyBorder="1" applyAlignment="1" applyProtection="1">
      <alignment horizontal="left"/>
    </xf>
    <xf numFmtId="0" fontId="7" fillId="9" borderId="0" xfId="0" applyNumberFormat="1" applyFont="1" applyFill="1" applyAlignment="1" applyProtection="1">
      <alignment horizontal="left" wrapText="1"/>
    </xf>
    <xf numFmtId="0" fontId="1" fillId="9" borderId="12" xfId="0" applyNumberFormat="1" applyFont="1" applyFill="1" applyBorder="1" applyAlignment="1" applyProtection="1"/>
    <xf numFmtId="0" fontId="1" fillId="9" borderId="3" xfId="0" applyNumberFormat="1" applyFont="1" applyFill="1" applyBorder="1" applyAlignment="1" applyProtection="1"/>
    <xf numFmtId="37" fontId="1" fillId="9" borderId="0" xfId="0" applyNumberFormat="1" applyFont="1" applyFill="1" applyAlignment="1" applyProtection="1">
      <alignment horizontal="right"/>
    </xf>
    <xf numFmtId="0" fontId="1" fillId="9" borderId="3" xfId="0" applyNumberFormat="1" applyFont="1" applyFill="1" applyBorder="1" applyAlignment="1" applyProtection="1">
      <alignment wrapText="1"/>
    </xf>
    <xf numFmtId="0" fontId="1" fillId="15" borderId="8" xfId="0" applyNumberFormat="1" applyFont="1" applyFill="1" applyBorder="1" applyAlignment="1" applyProtection="1"/>
    <xf numFmtId="0" fontId="7" fillId="9" borderId="0" xfId="0" applyNumberFormat="1" applyFont="1" applyFill="1" applyAlignment="1" applyProtection="1">
      <alignment vertical="center"/>
    </xf>
    <xf numFmtId="0" fontId="1" fillId="15" borderId="12" xfId="0" applyNumberFormat="1" applyFont="1" applyFill="1" applyBorder="1" applyAlignment="1" applyProtection="1"/>
    <xf numFmtId="0" fontId="1" fillId="15" borderId="8" xfId="0" applyNumberFormat="1" applyFont="1" applyFill="1" applyBorder="1" applyAlignment="1" applyProtection="1">
      <alignment wrapText="1"/>
    </xf>
    <xf numFmtId="0" fontId="1" fillId="15" borderId="8" xfId="0" applyNumberFormat="1" applyFont="1" applyFill="1" applyBorder="1" applyAlignment="1" applyProtection="1">
      <alignment horizontal="left"/>
    </xf>
    <xf numFmtId="49" fontId="7" fillId="9" borderId="0" xfId="0" applyNumberFormat="1" applyFont="1" applyFill="1" applyAlignment="1" applyProtection="1">
      <alignment horizontal="left" wrapText="1"/>
    </xf>
    <xf numFmtId="0" fontId="7" fillId="15" borderId="0" xfId="0" applyNumberFormat="1" applyFont="1" applyFill="1" applyAlignment="1" applyProtection="1">
      <alignment horizontal="left" wrapText="1"/>
    </xf>
    <xf numFmtId="0" fontId="7" fillId="9" borderId="0" xfId="0" applyNumberFormat="1" applyFont="1" applyFill="1" applyAlignment="1" applyProtection="1">
      <alignment horizontal="left" vertical="center" wrapText="1"/>
    </xf>
    <xf numFmtId="0" fontId="1" fillId="9" borderId="0" xfId="0" applyNumberFormat="1" applyFont="1" applyFill="1" applyAlignment="1" applyProtection="1">
      <alignment horizontal="right" wrapText="1"/>
    </xf>
    <xf numFmtId="0" fontId="1" fillId="9" borderId="0" xfId="0" applyNumberFormat="1" applyFont="1" applyFill="1" applyAlignment="1" applyProtection="1">
      <alignment wrapText="1"/>
    </xf>
    <xf numFmtId="0" fontId="7" fillId="9" borderId="0" xfId="0" applyNumberFormat="1" applyFont="1" applyFill="1" applyAlignment="1" applyProtection="1">
      <alignment horizontal="left" vertical="top" wrapText="1"/>
    </xf>
    <xf numFmtId="0" fontId="1" fillId="9" borderId="12" xfId="0" applyNumberFormat="1" applyFont="1" applyFill="1" applyBorder="1" applyAlignment="1" applyProtection="1">
      <alignment vertical="center"/>
    </xf>
    <xf numFmtId="0" fontId="1" fillId="9" borderId="8" xfId="0" applyNumberFormat="1" applyFont="1" applyFill="1" applyBorder="1" applyAlignment="1" applyProtection="1">
      <alignment vertical="center"/>
    </xf>
    <xf numFmtId="0" fontId="1" fillId="9" borderId="3" xfId="0" applyNumberFormat="1" applyFont="1" applyFill="1" applyBorder="1" applyAlignment="1" applyProtection="1">
      <alignment vertical="center"/>
    </xf>
    <xf numFmtId="0" fontId="1" fillId="9" borderId="0" xfId="0" applyNumberFormat="1" applyFont="1" applyFill="1" applyAlignment="1" applyProtection="1">
      <alignment horizontal="right" vertical="center" wrapText="1"/>
    </xf>
    <xf numFmtId="0" fontId="11" fillId="15" borderId="0" xfId="0" applyNumberFormat="1" applyFont="1" applyFill="1" applyAlignment="1" applyProtection="1">
      <alignment vertical="center" wrapText="1"/>
    </xf>
    <xf numFmtId="0" fontId="1" fillId="15" borderId="8" xfId="0" applyNumberFormat="1" applyFont="1" applyFill="1" applyBorder="1" applyAlignment="1" applyProtection="1">
      <alignment horizontal="left" vertical="center" wrapText="1"/>
    </xf>
    <xf numFmtId="0" fontId="11" fillId="15" borderId="8" xfId="0" applyNumberFormat="1" applyFont="1" applyFill="1" applyBorder="1" applyAlignment="1" applyProtection="1">
      <alignment vertical="center" wrapText="1"/>
    </xf>
    <xf numFmtId="0" fontId="1" fillId="15" borderId="0" xfId="0" applyNumberFormat="1" applyFont="1" applyFill="1" applyAlignment="1" applyProtection="1">
      <alignment horizontal="left" wrapText="1"/>
    </xf>
    <xf numFmtId="0" fontId="1" fillId="15" borderId="0" xfId="0" applyNumberFormat="1" applyFont="1" applyFill="1" applyAlignment="1" applyProtection="1">
      <alignment wrapText="1"/>
    </xf>
    <xf numFmtId="0" fontId="25" fillId="0" borderId="0" xfId="0" applyNumberFormat="1" applyFont="1" applyFill="1" applyAlignment="1" applyProtection="1"/>
    <xf numFmtId="0" fontId="0" fillId="0" borderId="0" xfId="0" applyNumberFormat="1" applyFill="1" applyAlignment="1" applyProtection="1">
      <alignment horizontal="right"/>
    </xf>
    <xf numFmtId="0" fontId="41" fillId="0" borderId="0" xfId="0" applyNumberFormat="1" applyFont="1" applyFill="1" applyAlignment="1" applyProtection="1"/>
    <xf numFmtId="0" fontId="0" fillId="14" borderId="0" xfId="0" applyNumberFormat="1" applyFill="1" applyAlignment="1" applyProtection="1">
      <alignment wrapText="1"/>
    </xf>
    <xf numFmtId="0" fontId="0" fillId="0" borderId="0" xfId="0" applyNumberFormat="1" applyFill="1" applyAlignment="1" applyProtection="1">
      <alignment wrapText="1"/>
    </xf>
    <xf numFmtId="0" fontId="0" fillId="14" borderId="7" xfId="0" applyNumberFormat="1" applyFill="1" applyBorder="1" applyAlignment="1" applyProtection="1"/>
    <xf numFmtId="0" fontId="0" fillId="14" borderId="8" xfId="0" applyNumberFormat="1" applyFill="1" applyBorder="1" applyAlignment="1" applyProtection="1"/>
    <xf numFmtId="0" fontId="0" fillId="0" borderId="8" xfId="0" applyNumberFormat="1" applyFill="1" applyBorder="1" applyAlignment="1" applyProtection="1"/>
    <xf numFmtId="0" fontId="0" fillId="14" borderId="9" xfId="0" applyNumberFormat="1" applyFill="1" applyBorder="1" applyAlignment="1" applyProtection="1"/>
    <xf numFmtId="0" fontId="0" fillId="0" borderId="9" xfId="0" applyNumberFormat="1" applyFill="1" applyBorder="1" applyAlignment="1" applyProtection="1"/>
    <xf numFmtId="0" fontId="0" fillId="14" borderId="2" xfId="0" applyNumberFormat="1" applyFill="1" applyBorder="1" applyAlignment="1" applyProtection="1"/>
    <xf numFmtId="0" fontId="0" fillId="14" borderId="1" xfId="0" applyNumberFormat="1" applyFill="1" applyBorder="1" applyAlignment="1" applyProtection="1"/>
    <xf numFmtId="0" fontId="0" fillId="8" borderId="13" xfId="0" applyNumberFormat="1" applyFill="1" applyBorder="1" applyAlignment="1" applyProtection="1"/>
    <xf numFmtId="0" fontId="0" fillId="8" borderId="0" xfId="0" applyNumberFormat="1" applyFill="1" applyAlignment="1" applyProtection="1"/>
    <xf numFmtId="0" fontId="0" fillId="8" borderId="12" xfId="0" applyNumberFormat="1" applyFill="1" applyBorder="1" applyAlignment="1" applyProtection="1"/>
    <xf numFmtId="0" fontId="0" fillId="0" borderId="1" xfId="0" applyNumberFormat="1" applyFill="1" applyBorder="1" applyAlignment="1" applyProtection="1"/>
    <xf numFmtId="0" fontId="0" fillId="0" borderId="11" xfId="0" applyNumberFormat="1" applyFill="1" applyBorder="1" applyAlignment="1" applyProtection="1"/>
    <xf numFmtId="0" fontId="0" fillId="8" borderId="14" xfId="0" applyNumberFormat="1" applyFill="1" applyBorder="1" applyAlignment="1" applyProtection="1"/>
    <xf numFmtId="0" fontId="0" fillId="0" borderId="14" xfId="0" applyNumberFormat="1" applyFill="1" applyBorder="1" applyAlignment="1" applyProtection="1"/>
    <xf numFmtId="0" fontId="0" fillId="8" borderId="4" xfId="0" applyNumberFormat="1" applyFill="1" applyBorder="1" applyAlignment="1" applyProtection="1"/>
    <xf numFmtId="0" fontId="0" fillId="0" borderId="4" xfId="0" applyNumberFormat="1" applyFill="1" applyBorder="1" applyAlignment="1" applyProtection="1"/>
    <xf numFmtId="0" fontId="0" fillId="8" borderId="1" xfId="0" applyNumberFormat="1" applyFill="1" applyBorder="1" applyAlignment="1" applyProtection="1"/>
    <xf numFmtId="0" fontId="0" fillId="0" borderId="12" xfId="0" applyNumberFormat="1" applyFill="1" applyBorder="1" applyAlignment="1" applyProtection="1"/>
    <xf numFmtId="0" fontId="0" fillId="8" borderId="5" xfId="0" applyNumberFormat="1" applyFill="1" applyBorder="1" applyAlignment="1" applyProtection="1"/>
    <xf numFmtId="0" fontId="0" fillId="0" borderId="5" xfId="0" applyNumberFormat="1" applyFill="1" applyBorder="1" applyAlignment="1" applyProtection="1"/>
    <xf numFmtId="0" fontId="28" fillId="0" borderId="0" xfId="0" applyNumberFormat="1" applyFont="1" applyFill="1" applyAlignment="1" applyProtection="1"/>
    <xf numFmtId="0" fontId="0" fillId="8" borderId="6" xfId="0" applyNumberFormat="1" applyFill="1" applyBorder="1" applyAlignment="1" applyProtection="1"/>
    <xf numFmtId="0" fontId="0" fillId="0" borderId="6" xfId="0" applyNumberFormat="1" applyFill="1" applyBorder="1" applyAlignment="1" applyProtection="1"/>
    <xf numFmtId="0" fontId="0" fillId="8" borderId="3" xfId="0" applyNumberFormat="1" applyFill="1" applyBorder="1" applyAlignment="1" applyProtection="1"/>
    <xf numFmtId="0" fontId="0" fillId="8" borderId="10" xfId="0" applyNumberFormat="1" applyFill="1" applyBorder="1" applyAlignment="1" applyProtection="1"/>
    <xf numFmtId="0" fontId="0" fillId="8" borderId="15" xfId="0" applyNumberFormat="1" applyFill="1" applyBorder="1" applyAlignment="1" applyProtection="1"/>
    <xf numFmtId="0" fontId="0" fillId="0" borderId="15" xfId="0" applyNumberFormat="1" applyFill="1" applyBorder="1" applyAlignment="1" applyProtection="1"/>
    <xf numFmtId="0" fontId="0" fillId="0" borderId="10" xfId="0" applyNumberFormat="1" applyFill="1" applyBorder="1" applyAlignment="1" applyProtection="1"/>
    <xf numFmtId="0" fontId="0" fillId="0" borderId="3" xfId="0" applyNumberFormat="1" applyFill="1" applyBorder="1" applyAlignment="1" applyProtection="1"/>
    <xf numFmtId="0" fontId="4" fillId="0" borderId="12" xfId="0" applyNumberFormat="1" applyFont="1" applyFill="1" applyBorder="1" applyAlignment="1" applyProtection="1"/>
    <xf numFmtId="49" fontId="0" fillId="0" borderId="0" xfId="0" applyNumberFormat="1" applyFill="1" applyAlignment="1" applyProtection="1"/>
    <xf numFmtId="9" fontId="0" fillId="0" borderId="0" xfId="0" applyNumberFormat="1" applyFill="1" applyAlignment="1" applyProtection="1"/>
    <xf numFmtId="2" fontId="0" fillId="0" borderId="0" xfId="0" applyNumberFormat="1" applyFill="1" applyAlignment="1" applyProtection="1"/>
    <xf numFmtId="0" fontId="0" fillId="0" borderId="2" xfId="0" applyNumberFormat="1" applyFill="1" applyBorder="1" applyAlignment="1" applyProtection="1"/>
    <xf numFmtId="0" fontId="29" fillId="0" borderId="0" xfId="0" applyNumberFormat="1" applyFont="1" applyFill="1" applyAlignment="1" applyProtection="1"/>
    <xf numFmtId="0" fontId="11" fillId="0" borderId="0" xfId="0" applyNumberFormat="1" applyFont="1" applyFill="1" applyAlignment="1" applyProtection="1"/>
    <xf numFmtId="0" fontId="9" fillId="6" borderId="1" xfId="0" applyNumberFormat="1" applyFont="1" applyFill="1" applyBorder="1" applyAlignment="1" applyProtection="1">
      <alignment horizontal="right" vertical="top"/>
    </xf>
    <xf numFmtId="0" fontId="15" fillId="6" borderId="12" xfId="0" applyNumberFormat="1" applyFont="1" applyFill="1" applyBorder="1" applyAlignment="1" applyProtection="1">
      <alignment vertical="top" wrapText="1"/>
    </xf>
    <xf numFmtId="0" fontId="10" fillId="0" borderId="0" xfId="0" applyNumberFormat="1" applyFont="1" applyFill="1" applyAlignment="1" applyProtection="1">
      <alignment horizontal="center"/>
    </xf>
    <xf numFmtId="0" fontId="9" fillId="6" borderId="13" xfId="0" applyNumberFormat="1" applyFont="1" applyFill="1" applyBorder="1" applyAlignment="1" applyProtection="1">
      <alignment horizontal="right" vertical="top" wrapText="1"/>
    </xf>
    <xf numFmtId="0" fontId="9" fillId="6" borderId="0" xfId="0" applyNumberFormat="1" applyFont="1" applyFill="1" applyAlignment="1" applyProtection="1">
      <alignment vertical="top" wrapText="1"/>
    </xf>
    <xf numFmtId="0" fontId="10" fillId="0" borderId="0" xfId="0" applyNumberFormat="1" applyFont="1" applyFill="1" applyAlignment="1" applyProtection="1"/>
    <xf numFmtId="0" fontId="10" fillId="0" borderId="2" xfId="0" applyNumberFormat="1" applyFont="1" applyFill="1" applyBorder="1" applyAlignment="1" applyProtection="1">
      <alignment horizontal="center"/>
    </xf>
    <xf numFmtId="0" fontId="16" fillId="6" borderId="13" xfId="0" applyNumberFormat="1" applyFont="1" applyFill="1" applyBorder="1" applyAlignment="1" applyProtection="1">
      <alignment horizontal="right"/>
    </xf>
    <xf numFmtId="0" fontId="16" fillId="6" borderId="0" xfId="0" applyNumberFormat="1" applyFont="1" applyFill="1" applyAlignment="1" applyProtection="1"/>
    <xf numFmtId="0" fontId="16" fillId="6" borderId="14" xfId="0" applyNumberFormat="1" applyFont="1" applyFill="1" applyBorder="1" applyAlignment="1" applyProtection="1"/>
    <xf numFmtId="0" fontId="9" fillId="6" borderId="7" xfId="0" applyNumberFormat="1" applyFont="1" applyFill="1" applyBorder="1" applyAlignment="1" applyProtection="1">
      <alignment horizontal="right" wrapText="1"/>
    </xf>
    <xf numFmtId="0" fontId="9" fillId="6" borderId="2" xfId="0" applyNumberFormat="1" applyFont="1" applyFill="1" applyBorder="1" applyAlignment="1" applyProtection="1">
      <alignment horizontal="right" wrapText="1"/>
    </xf>
    <xf numFmtId="0" fontId="11" fillId="0" borderId="0" xfId="0" applyNumberFormat="1" applyFont="1" applyFill="1" applyAlignment="1" applyProtection="1">
      <alignment horizontal="center" vertical="center" wrapText="1"/>
    </xf>
    <xf numFmtId="0" fontId="16" fillId="6" borderId="15" xfId="0" applyNumberFormat="1" applyFont="1" applyFill="1" applyBorder="1" applyAlignment="1" applyProtection="1">
      <alignment horizontal="right"/>
    </xf>
    <xf numFmtId="0" fontId="16" fillId="6" borderId="3" xfId="0" applyNumberFormat="1" applyFont="1" applyFill="1" applyBorder="1" applyAlignment="1" applyProtection="1"/>
    <xf numFmtId="0" fontId="16" fillId="6" borderId="10" xfId="0" applyNumberFormat="1" applyFont="1" applyFill="1" applyBorder="1" applyAlignment="1" applyProtection="1"/>
    <xf numFmtId="0" fontId="9" fillId="6" borderId="6" xfId="0" applyNumberFormat="1" applyFont="1" applyFill="1" applyBorder="1" applyAlignment="1" applyProtection="1">
      <alignment horizontal="right" wrapText="1"/>
    </xf>
    <xf numFmtId="0" fontId="11" fillId="0" borderId="0" xfId="0" applyNumberFormat="1" applyFont="1" applyFill="1" applyAlignment="1" applyProtection="1">
      <alignment horizontal="center" wrapText="1"/>
    </xf>
    <xf numFmtId="0" fontId="11" fillId="12" borderId="2" xfId="0" applyNumberFormat="1" applyFont="1" applyFill="1" applyBorder="1" applyAlignment="1" applyProtection="1">
      <alignment horizontal="right"/>
    </xf>
    <xf numFmtId="0" fontId="10" fillId="7" borderId="7" xfId="0" applyNumberFormat="1" applyFont="1" applyFill="1" applyBorder="1" applyAlignment="1" applyProtection="1"/>
    <xf numFmtId="0" fontId="10" fillId="7" borderId="8" xfId="0" applyNumberFormat="1" applyFont="1" applyFill="1" applyBorder="1" applyAlignment="1" applyProtection="1"/>
    <xf numFmtId="0" fontId="10" fillId="7" borderId="9" xfId="0" applyNumberFormat="1" applyFont="1" applyFill="1" applyBorder="1" applyAlignment="1" applyProtection="1"/>
    <xf numFmtId="0" fontId="11" fillId="7" borderId="2" xfId="0" applyNumberFormat="1" applyFont="1" applyFill="1" applyBorder="1" applyAlignment="1" applyProtection="1"/>
    <xf numFmtId="0" fontId="10" fillId="7" borderId="2" xfId="0" applyNumberFormat="1" applyFont="1" applyFill="1" applyBorder="1" applyAlignment="1" applyProtection="1"/>
    <xf numFmtId="0" fontId="26" fillId="0" borderId="0" xfId="0" applyNumberFormat="1" applyFont="1" applyFill="1" applyAlignment="1" applyProtection="1">
      <alignment horizontal="center"/>
    </xf>
    <xf numFmtId="0" fontId="11" fillId="10" borderId="7" xfId="0" applyNumberFormat="1" applyFont="1" applyFill="1" applyBorder="1" applyAlignment="1" applyProtection="1">
      <alignment horizontal="left" indent="1"/>
    </xf>
    <xf numFmtId="0" fontId="11" fillId="10" borderId="8" xfId="0" applyNumberFormat="1" applyFont="1" applyFill="1" applyBorder="1" applyAlignment="1" applyProtection="1">
      <alignment horizontal="left"/>
    </xf>
    <xf numFmtId="0" fontId="11" fillId="10" borderId="8" xfId="0" applyNumberFormat="1" applyFont="1" applyFill="1" applyBorder="1" applyAlignment="1" applyProtection="1">
      <alignment horizontal="left" indent="1"/>
    </xf>
    <xf numFmtId="0" fontId="11" fillId="10" borderId="9" xfId="0" applyNumberFormat="1" applyFont="1" applyFill="1" applyBorder="1" applyAlignment="1" applyProtection="1">
      <alignment horizontal="left" indent="1"/>
    </xf>
    <xf numFmtId="37" fontId="8" fillId="10" borderId="2" xfId="0" applyNumberFormat="1" applyFont="1" applyFill="1" applyBorder="1" applyAlignment="1" applyProtection="1">
      <alignment horizontal="right"/>
      <protection locked="0"/>
    </xf>
    <xf numFmtId="37" fontId="24" fillId="9" borderId="2" xfId="0" applyNumberFormat="1" applyFont="1" applyFill="1" applyBorder="1" applyAlignment="1" applyProtection="1">
      <protection locked="0"/>
    </xf>
    <xf numFmtId="37" fontId="24" fillId="9" borderId="2" xfId="0" applyNumberFormat="1" applyFont="1" applyFill="1" applyBorder="1" applyAlignment="1" applyProtection="1"/>
    <xf numFmtId="0" fontId="11" fillId="0" borderId="0" xfId="0" applyNumberFormat="1" applyFont="1" applyFill="1" applyAlignment="1" applyProtection="1">
      <alignment horizontal="center"/>
    </xf>
    <xf numFmtId="0" fontId="11" fillId="0" borderId="0" xfId="0" applyNumberFormat="1" applyFont="1" applyFill="1" applyAlignment="1" applyProtection="1">
      <alignment horizontal="left"/>
      <protection locked="0"/>
    </xf>
    <xf numFmtId="37" fontId="8" fillId="10" borderId="2" xfId="0" applyNumberFormat="1" applyFont="1" applyFill="1" applyBorder="1" applyAlignment="1" applyProtection="1">
      <alignment horizontal="right"/>
    </xf>
    <xf numFmtId="0" fontId="11" fillId="10" borderId="8" xfId="0" applyNumberFormat="1" applyFont="1" applyFill="1" applyBorder="1" applyAlignment="1" applyProtection="1"/>
    <xf numFmtId="0" fontId="10" fillId="8" borderId="7" xfId="0" applyNumberFormat="1" applyFont="1" applyFill="1" applyBorder="1" applyAlignment="1" applyProtection="1"/>
    <xf numFmtId="0" fontId="10" fillId="8" borderId="8" xfId="0" applyNumberFormat="1" applyFont="1" applyFill="1" applyBorder="1" applyAlignment="1" applyProtection="1"/>
    <xf numFmtId="0" fontId="10" fillId="8" borderId="9" xfId="0" applyNumberFormat="1" applyFont="1" applyFill="1" applyBorder="1" applyAlignment="1" applyProtection="1"/>
    <xf numFmtId="37" fontId="11" fillId="8" borderId="2" xfId="0" applyNumberFormat="1" applyFont="1" applyFill="1" applyBorder="1" applyAlignment="1" applyProtection="1">
      <alignment horizontal="right"/>
    </xf>
    <xf numFmtId="0" fontId="11" fillId="0" borderId="0" xfId="0" applyNumberFormat="1" applyFont="1" applyFill="1" applyAlignment="1" applyProtection="1">
      <alignment horizontal="left"/>
    </xf>
    <xf numFmtId="0" fontId="11" fillId="10" borderId="7" xfId="0" applyNumberFormat="1" applyFont="1" applyFill="1" applyBorder="1" applyAlignment="1" applyProtection="1"/>
    <xf numFmtId="0" fontId="11" fillId="10" borderId="9" xfId="0" applyNumberFormat="1" applyFont="1" applyFill="1" applyBorder="1" applyAlignment="1" applyProtection="1"/>
    <xf numFmtId="0" fontId="11" fillId="10" borderId="2" xfId="0" applyNumberFormat="1" applyFont="1" applyFill="1" applyBorder="1" applyAlignment="1" applyProtection="1">
      <alignment horizontal="right"/>
    </xf>
    <xf numFmtId="0" fontId="11" fillId="7" borderId="2" xfId="0" applyNumberFormat="1" applyFont="1" applyFill="1" applyBorder="1" applyAlignment="1" applyProtection="1">
      <alignment horizontal="right"/>
    </xf>
    <xf numFmtId="0" fontId="11" fillId="10" borderId="7" xfId="0" applyNumberFormat="1" applyFont="1" applyFill="1" applyBorder="1" applyAlignment="1" applyProtection="1">
      <alignment vertical="top"/>
    </xf>
    <xf numFmtId="0" fontId="11" fillId="10" borderId="8" xfId="0" applyNumberFormat="1" applyFont="1" applyFill="1" applyBorder="1" applyAlignment="1" applyProtection="1">
      <alignment vertical="top"/>
    </xf>
    <xf numFmtId="0" fontId="11" fillId="10" borderId="9" xfId="0" applyNumberFormat="1" applyFont="1" applyFill="1" applyBorder="1" applyAlignment="1" applyProtection="1">
      <alignment vertical="top"/>
    </xf>
    <xf numFmtId="0" fontId="10" fillId="10" borderId="7" xfId="0" applyNumberFormat="1" applyFont="1" applyFill="1" applyBorder="1" applyAlignment="1" applyProtection="1"/>
    <xf numFmtId="0" fontId="10" fillId="10" borderId="8" xfId="0" applyNumberFormat="1" applyFont="1" applyFill="1" applyBorder="1" applyAlignment="1" applyProtection="1"/>
    <xf numFmtId="0" fontId="10" fillId="10" borderId="9" xfId="0" applyNumberFormat="1" applyFont="1" applyFill="1" applyBorder="1" applyAlignment="1" applyProtection="1"/>
    <xf numFmtId="0" fontId="11" fillId="0" borderId="2" xfId="0" applyNumberFormat="1" applyFont="1" applyFill="1" applyBorder="1" applyAlignment="1" applyProtection="1">
      <alignment horizontal="left"/>
      <protection locked="0"/>
    </xf>
    <xf numFmtId="0" fontId="8" fillId="10" borderId="2" xfId="0" applyNumberFormat="1" applyFont="1" applyFill="1" applyBorder="1" applyAlignment="1" applyProtection="1">
      <alignment horizontal="right"/>
    </xf>
    <xf numFmtId="37" fontId="11" fillId="10" borderId="2" xfId="0" applyNumberFormat="1" applyFont="1" applyFill="1" applyBorder="1" applyAlignment="1" applyProtection="1">
      <alignment horizontal="right"/>
    </xf>
    <xf numFmtId="0" fontId="11" fillId="8" borderId="7" xfId="0" applyNumberFormat="1" applyFont="1" applyFill="1" applyBorder="1" applyAlignment="1" applyProtection="1"/>
    <xf numFmtId="37" fontId="11" fillId="0" borderId="0" xfId="0" applyNumberFormat="1" applyFont="1" applyFill="1" applyAlignment="1" applyProtection="1">
      <alignment horizontal="center"/>
    </xf>
    <xf numFmtId="0" fontId="11" fillId="0" borderId="0" xfId="0" applyNumberFormat="1" applyFont="1" applyFill="1" applyAlignment="1" applyProtection="1">
      <alignment horizontal="right"/>
    </xf>
    <xf numFmtId="0" fontId="9" fillId="6" borderId="1" xfId="0" applyNumberFormat="1" applyFont="1" applyFill="1" applyBorder="1" applyAlignment="1" applyProtection="1">
      <alignment horizontal="left" vertical="top" wrapText="1"/>
    </xf>
    <xf numFmtId="0" fontId="9" fillId="6" borderId="12" xfId="0" applyNumberFormat="1" applyFont="1" applyFill="1" applyBorder="1" applyAlignment="1" applyProtection="1">
      <alignment vertical="top" wrapText="1"/>
    </xf>
    <xf numFmtId="0" fontId="20" fillId="0" borderId="0" xfId="0" applyNumberFormat="1" applyFont="1" applyFill="1" applyAlignment="1" applyProtection="1">
      <alignment vertical="top" wrapText="1"/>
    </xf>
    <xf numFmtId="0" fontId="9" fillId="6" borderId="13" xfId="0" applyNumberFormat="1" applyFont="1" applyFill="1" applyBorder="1" applyAlignment="1" applyProtection="1">
      <alignment horizontal="left" vertical="top" wrapText="1"/>
    </xf>
    <xf numFmtId="0" fontId="9" fillId="6" borderId="0" xfId="0" applyNumberFormat="1" applyFont="1" applyFill="1" applyAlignment="1" applyProtection="1">
      <alignment horizontal="left" vertical="top" wrapText="1"/>
    </xf>
    <xf numFmtId="0" fontId="17" fillId="6" borderId="13" xfId="0" applyNumberFormat="1" applyFont="1" applyFill="1" applyBorder="1" applyAlignment="1" applyProtection="1">
      <alignment horizontal="right" wrapText="1"/>
    </xf>
    <xf numFmtId="0" fontId="17" fillId="6" borderId="0" xfId="0" applyNumberFormat="1" applyFont="1" applyFill="1" applyAlignment="1" applyProtection="1">
      <alignment wrapText="1"/>
    </xf>
    <xf numFmtId="0" fontId="17" fillId="6" borderId="14" xfId="0" applyNumberFormat="1" applyFont="1" applyFill="1" applyBorder="1" applyAlignment="1" applyProtection="1">
      <alignment wrapText="1"/>
    </xf>
    <xf numFmtId="0" fontId="27" fillId="6" borderId="4" xfId="0" applyNumberFormat="1" applyFont="1" applyFill="1" applyBorder="1" applyAlignment="1" applyProtection="1">
      <alignment horizontal="right" vertical="center" wrapText="1"/>
    </xf>
    <xf numFmtId="0" fontId="27" fillId="6" borderId="4" xfId="0" applyNumberFormat="1" applyFont="1" applyFill="1" applyBorder="1" applyAlignment="1" applyProtection="1">
      <alignment horizontal="right" vertical="center"/>
    </xf>
    <xf numFmtId="0" fontId="27" fillId="6" borderId="4" xfId="0" applyNumberFormat="1" applyFont="1" applyFill="1" applyBorder="1" applyAlignment="1" applyProtection="1">
      <alignment horizontal="right"/>
    </xf>
    <xf numFmtId="0" fontId="27" fillId="6" borderId="5" xfId="0" applyNumberFormat="1" applyFont="1" applyFill="1" applyBorder="1" applyAlignment="1" applyProtection="1">
      <alignment horizontal="right"/>
    </xf>
    <xf numFmtId="0" fontId="17" fillId="6" borderId="3" xfId="0" applyNumberFormat="1" applyFont="1" applyFill="1" applyBorder="1" applyAlignment="1" applyProtection="1">
      <alignment wrapText="1"/>
    </xf>
    <xf numFmtId="0" fontId="17" fillId="6" borderId="10" xfId="0" applyNumberFormat="1" applyFont="1" applyFill="1" applyBorder="1" applyAlignment="1" applyProtection="1">
      <alignment wrapText="1"/>
    </xf>
    <xf numFmtId="0" fontId="9" fillId="6" borderId="6" xfId="0" applyNumberFormat="1" applyFont="1" applyFill="1" applyBorder="1" applyAlignment="1" applyProtection="1">
      <alignment horizontal="right"/>
    </xf>
    <xf numFmtId="0" fontId="11" fillId="12" borderId="2" xfId="0" applyNumberFormat="1" applyFont="1" applyFill="1" applyBorder="1" applyAlignment="1" applyProtection="1">
      <alignment horizontal="right" shrinkToFit="1"/>
    </xf>
    <xf numFmtId="0" fontId="11" fillId="10" borderId="8" xfId="0" applyNumberFormat="1" applyFont="1" applyFill="1" applyBorder="1" applyAlignment="1" applyProtection="1">
      <alignment horizontal="left" shrinkToFit="1"/>
    </xf>
    <xf numFmtId="0" fontId="10" fillId="8" borderId="7" xfId="0" applyNumberFormat="1" applyFont="1" applyFill="1" applyBorder="1" applyAlignment="1" applyProtection="1">
      <alignment shrinkToFit="1"/>
    </xf>
    <xf numFmtId="0" fontId="10" fillId="8" borderId="8" xfId="0" applyNumberFormat="1" applyFont="1" applyFill="1" applyBorder="1" applyAlignment="1" applyProtection="1">
      <alignment shrinkToFit="1"/>
    </xf>
    <xf numFmtId="0" fontId="10" fillId="8" borderId="9" xfId="0" applyNumberFormat="1" applyFont="1" applyFill="1" applyBorder="1" applyAlignment="1" applyProtection="1">
      <alignment shrinkToFit="1"/>
    </xf>
    <xf numFmtId="37" fontId="11" fillId="8" borderId="2" xfId="0" applyNumberFormat="1" applyFont="1" applyFill="1" applyBorder="1" applyAlignment="1" applyProtection="1">
      <alignment horizontal="right" shrinkToFit="1"/>
    </xf>
    <xf numFmtId="0" fontId="11" fillId="8" borderId="8" xfId="0" applyNumberFormat="1" applyFont="1" applyFill="1" applyBorder="1" applyAlignment="1" applyProtection="1">
      <alignment horizontal="left" shrinkToFit="1"/>
    </xf>
    <xf numFmtId="0" fontId="11" fillId="0" borderId="0" xfId="0" applyNumberFormat="1" applyFont="1" applyFill="1" applyAlignment="1" applyProtection="1">
      <alignment wrapText="1"/>
    </xf>
    <xf numFmtId="0" fontId="11" fillId="0" borderId="0" xfId="0" applyNumberFormat="1" applyFont="1" applyFill="1" applyAlignment="1" applyProtection="1">
      <alignment shrinkToFit="1"/>
    </xf>
    <xf numFmtId="0" fontId="9" fillId="6" borderId="1" xfId="0" applyNumberFormat="1" applyFont="1" applyFill="1" applyBorder="1" applyAlignment="1" applyProtection="1">
      <alignment horizontal="right" vertical="top" wrapText="1"/>
    </xf>
    <xf numFmtId="0" fontId="18" fillId="6" borderId="12" xfId="0" applyNumberFormat="1" applyFont="1" applyFill="1" applyBorder="1" applyAlignment="1" applyProtection="1">
      <alignment vertical="top" wrapText="1"/>
    </xf>
    <xf numFmtId="0" fontId="18" fillId="6" borderId="3" xfId="0" applyNumberFormat="1" applyFont="1" applyFill="1" applyBorder="1" applyAlignment="1" applyProtection="1">
      <alignment vertical="top" wrapText="1"/>
    </xf>
    <xf numFmtId="0" fontId="17" fillId="6" borderId="13" xfId="0" applyNumberFormat="1" applyFont="1" applyFill="1" applyBorder="1" applyAlignment="1" applyProtection="1">
      <alignment horizontal="right"/>
    </xf>
    <xf numFmtId="0" fontId="17" fillId="6" borderId="0" xfId="0" applyNumberFormat="1" applyFont="1" applyFill="1" applyAlignment="1" applyProtection="1"/>
    <xf numFmtId="0" fontId="17" fillId="6" borderId="14" xfId="0" applyNumberFormat="1" applyFont="1" applyFill="1" applyBorder="1" applyAlignment="1" applyProtection="1"/>
    <xf numFmtId="0" fontId="9" fillId="6" borderId="2" xfId="0" applyNumberFormat="1" applyFont="1" applyFill="1" applyBorder="1" applyAlignment="1" applyProtection="1">
      <alignment horizontal="right" vertical="top" wrapText="1"/>
    </xf>
    <xf numFmtId="0" fontId="17" fillId="6" borderId="15" xfId="0" applyNumberFormat="1" applyFont="1" applyFill="1" applyBorder="1" applyAlignment="1" applyProtection="1">
      <alignment horizontal="right"/>
    </xf>
    <xf numFmtId="0" fontId="17" fillId="6" borderId="3" xfId="0" applyNumberFormat="1" applyFont="1" applyFill="1" applyBorder="1" applyAlignment="1" applyProtection="1"/>
    <xf numFmtId="0" fontId="17" fillId="6" borderId="10" xfId="0" applyNumberFormat="1" applyFont="1" applyFill="1" applyBorder="1" applyAlignment="1" applyProtection="1"/>
    <xf numFmtId="0" fontId="11" fillId="9" borderId="7" xfId="0" applyNumberFormat="1" applyFont="1" applyFill="1" applyBorder="1" applyAlignment="1" applyProtection="1">
      <alignment horizontal="left" indent="1"/>
    </xf>
    <xf numFmtId="0" fontId="11" fillId="9" borderId="8" xfId="0" applyNumberFormat="1" applyFont="1" applyFill="1" applyBorder="1" applyAlignment="1" applyProtection="1">
      <alignment horizontal="left"/>
    </xf>
    <xf numFmtId="0" fontId="11" fillId="9" borderId="8" xfId="0" applyNumberFormat="1" applyFont="1" applyFill="1" applyBorder="1" applyAlignment="1" applyProtection="1">
      <alignment horizontal="left" indent="1"/>
    </xf>
    <xf numFmtId="0" fontId="11" fillId="9" borderId="9" xfId="0" applyNumberFormat="1" applyFont="1" applyFill="1" applyBorder="1" applyAlignment="1" applyProtection="1">
      <alignment horizontal="left" indent="1"/>
    </xf>
    <xf numFmtId="0" fontId="11" fillId="8" borderId="7" xfId="0" applyNumberFormat="1" applyFont="1" applyFill="1" applyBorder="1" applyAlignment="1" applyProtection="1">
      <alignment horizontal="left" indent="1"/>
    </xf>
    <xf numFmtId="0" fontId="11" fillId="8" borderId="8" xfId="0" applyNumberFormat="1" applyFont="1" applyFill="1" applyBorder="1" applyAlignment="1" applyProtection="1">
      <alignment horizontal="left"/>
    </xf>
    <xf numFmtId="0" fontId="11" fillId="8" borderId="8" xfId="0" applyNumberFormat="1" applyFont="1" applyFill="1" applyBorder="1" applyAlignment="1" applyProtection="1">
      <alignment horizontal="left" indent="1"/>
    </xf>
    <xf numFmtId="0" fontId="11" fillId="8" borderId="9" xfId="0" applyNumberFormat="1" applyFont="1" applyFill="1" applyBorder="1" applyAlignment="1" applyProtection="1">
      <alignment horizontal="left" indent="1"/>
    </xf>
    <xf numFmtId="0" fontId="11" fillId="8" borderId="8" xfId="0" applyNumberFormat="1" applyFont="1" applyFill="1" applyBorder="1" applyAlignment="1" applyProtection="1"/>
    <xf numFmtId="0" fontId="11" fillId="8" borderId="9" xfId="0" applyNumberFormat="1" applyFont="1" applyFill="1" applyBorder="1" applyAlignment="1" applyProtection="1"/>
    <xf numFmtId="0" fontId="10" fillId="7" borderId="8" xfId="0" applyNumberFormat="1" applyFont="1" applyFill="1" applyBorder="1" applyAlignment="1" applyProtection="1">
      <alignment wrapText="1"/>
    </xf>
    <xf numFmtId="0" fontId="10" fillId="7" borderId="9" xfId="0" applyNumberFormat="1" applyFont="1" applyFill="1" applyBorder="1" applyAlignment="1" applyProtection="1">
      <alignment wrapText="1"/>
    </xf>
    <xf numFmtId="0" fontId="11" fillId="10" borderId="7" xfId="0" applyNumberFormat="1" applyFont="1" applyFill="1" applyBorder="1" applyAlignment="1" applyProtection="1">
      <alignment horizontal="left" vertical="center" indent="1"/>
    </xf>
    <xf numFmtId="0" fontId="11" fillId="10" borderId="8" xfId="0" applyNumberFormat="1" applyFont="1" applyFill="1" applyBorder="1" applyAlignment="1" applyProtection="1">
      <alignment horizontal="left" vertical="center"/>
    </xf>
    <xf numFmtId="0" fontId="11" fillId="10" borderId="8" xfId="0" applyNumberFormat="1" applyFont="1" applyFill="1" applyBorder="1" applyAlignment="1" applyProtection="1">
      <alignment horizontal="left" vertical="center" indent="1"/>
    </xf>
    <xf numFmtId="0" fontId="11" fillId="10" borderId="9" xfId="0" applyNumberFormat="1" applyFont="1" applyFill="1" applyBorder="1" applyAlignment="1" applyProtection="1">
      <alignment horizontal="left" vertical="center" indent="1"/>
    </xf>
    <xf numFmtId="0" fontId="11" fillId="8" borderId="7" xfId="0" applyNumberFormat="1" applyFont="1" applyFill="1" applyBorder="1" applyAlignment="1" applyProtection="1">
      <alignment horizontal="left"/>
    </xf>
    <xf numFmtId="0" fontId="11" fillId="8" borderId="9" xfId="0" applyNumberFormat="1" applyFont="1" applyFill="1" applyBorder="1" applyAlignment="1" applyProtection="1">
      <alignment horizontal="left"/>
    </xf>
    <xf numFmtId="0" fontId="14" fillId="10" borderId="2" xfId="0" applyNumberFormat="1" applyFont="1" applyFill="1" applyBorder="1" applyAlignment="1" applyProtection="1">
      <alignment horizontal="right"/>
    </xf>
    <xf numFmtId="0" fontId="9" fillId="6" borderId="1" xfId="0" applyNumberFormat="1" applyFont="1" applyFill="1" applyBorder="1" applyAlignment="1" applyProtection="1"/>
    <xf numFmtId="0" fontId="9" fillId="6" borderId="12" xfId="0" applyNumberFormat="1" applyFont="1" applyFill="1" applyBorder="1" applyAlignment="1" applyProtection="1"/>
    <xf numFmtId="0" fontId="9" fillId="6" borderId="0" xfId="0" applyNumberFormat="1" applyFont="1" applyFill="1" applyAlignment="1" applyProtection="1">
      <alignment horizontal="center" vertical="top" wrapText="1"/>
    </xf>
    <xf numFmtId="0" fontId="9" fillId="6" borderId="13" xfId="0" applyNumberFormat="1" applyFont="1" applyFill="1" applyBorder="1" applyAlignment="1" applyProtection="1"/>
    <xf numFmtId="0" fontId="9" fillId="6" borderId="0" xfId="0" applyNumberFormat="1" applyFont="1" applyFill="1" applyAlignment="1" applyProtection="1"/>
    <xf numFmtId="0" fontId="9" fillId="6" borderId="3" xfId="0" applyNumberFormat="1" applyFont="1" applyFill="1" applyBorder="1" applyAlignment="1" applyProtection="1">
      <alignment horizontal="center" vertical="top" wrapText="1"/>
    </xf>
    <xf numFmtId="0" fontId="9" fillId="6" borderId="14" xfId="0" applyNumberFormat="1" applyFont="1" applyFill="1" applyBorder="1" applyAlignment="1" applyProtection="1"/>
    <xf numFmtId="0" fontId="9" fillId="6" borderId="6" xfId="0" applyNumberFormat="1" applyFont="1" applyFill="1" applyBorder="1" applyAlignment="1" applyProtection="1">
      <alignment horizontal="right" vertical="top" wrapText="1"/>
    </xf>
    <xf numFmtId="0" fontId="11" fillId="12" borderId="2" xfId="0" applyNumberFormat="1" applyFont="1" applyFill="1" applyBorder="1" applyAlignment="1" applyProtection="1"/>
    <xf numFmtId="0" fontId="11" fillId="0" borderId="7" xfId="0" applyNumberFormat="1" applyFont="1" applyFill="1" applyBorder="1" applyAlignment="1" applyProtection="1">
      <alignment horizontal="left"/>
    </xf>
    <xf numFmtId="0" fontId="11" fillId="0" borderId="9" xfId="0" applyNumberFormat="1" applyFont="1" applyFill="1" applyBorder="1" applyAlignment="1" applyProtection="1">
      <alignment horizontal="left"/>
    </xf>
    <xf numFmtId="0" fontId="11" fillId="0" borderId="9" xfId="0" applyNumberFormat="1" applyFont="1" applyFill="1" applyBorder="1" applyAlignment="1" applyProtection="1">
      <alignment horizontal="left" indent="1"/>
    </xf>
    <xf numFmtId="0" fontId="9" fillId="6" borderId="3" xfId="0" applyNumberFormat="1" applyFont="1" applyFill="1" applyBorder="1" applyAlignment="1" applyProtection="1">
      <alignment vertical="top" wrapText="1"/>
    </xf>
    <xf numFmtId="0" fontId="9" fillId="6" borderId="13" xfId="0" applyNumberFormat="1" applyFont="1" applyFill="1" applyBorder="1" applyAlignment="1" applyProtection="1">
      <alignment horizontal="right"/>
    </xf>
    <xf numFmtId="0" fontId="9" fillId="6" borderId="4" xfId="0" applyNumberFormat="1" applyFont="1" applyFill="1" applyBorder="1" applyAlignment="1" applyProtection="1">
      <alignment horizontal="right" wrapText="1"/>
    </xf>
    <xf numFmtId="0" fontId="9" fillId="6" borderId="3" xfId="0" applyNumberFormat="1" applyFont="1" applyFill="1" applyBorder="1" applyAlignment="1" applyProtection="1"/>
    <xf numFmtId="0" fontId="9" fillId="6" borderId="10" xfId="0" applyNumberFormat="1" applyFont="1" applyFill="1" applyBorder="1" applyAlignment="1" applyProtection="1"/>
    <xf numFmtId="0" fontId="6" fillId="2" borderId="6" xfId="0" applyNumberFormat="1" applyFont="1" applyFill="1" applyBorder="1" applyAlignment="1" applyProtection="1">
      <alignment horizontal="right"/>
    </xf>
    <xf numFmtId="0" fontId="11" fillId="9" borderId="7" xfId="0" applyNumberFormat="1" applyFont="1" applyFill="1" applyBorder="1" applyAlignment="1" applyProtection="1"/>
    <xf numFmtId="0" fontId="11" fillId="9" borderId="8" xfId="0" applyNumberFormat="1" applyFont="1" applyFill="1" applyBorder="1" applyAlignment="1" applyProtection="1"/>
    <xf numFmtId="0" fontId="11" fillId="9" borderId="9" xfId="0" applyNumberFormat="1" applyFont="1" applyFill="1" applyBorder="1" applyAlignment="1" applyProtection="1"/>
    <xf numFmtId="0" fontId="11" fillId="9" borderId="7" xfId="0" applyNumberFormat="1" applyFont="1" applyFill="1" applyBorder="1" applyAlignment="1" applyProtection="1">
      <alignment horizontal="left"/>
    </xf>
    <xf numFmtId="0" fontId="11" fillId="10" borderId="7" xfId="0" applyNumberFormat="1" applyFont="1" applyFill="1" applyBorder="1" applyAlignment="1" applyProtection="1">
      <alignment horizontal="left"/>
    </xf>
    <xf numFmtId="0" fontId="11" fillId="10" borderId="2" xfId="0" applyNumberFormat="1" applyFont="1" applyFill="1" applyBorder="1" applyAlignment="1" applyProtection="1"/>
    <xf numFmtId="0" fontId="11" fillId="0" borderId="2" xfId="0" applyNumberFormat="1" applyFont="1" applyFill="1" applyBorder="1" applyAlignment="1" applyProtection="1">
      <protection locked="0"/>
    </xf>
    <xf numFmtId="37" fontId="11" fillId="8" borderId="2" xfId="0" applyNumberFormat="1" applyFont="1" applyFill="1" applyBorder="1" applyAlignment="1" applyProtection="1"/>
    <xf numFmtId="37" fontId="8" fillId="8" borderId="2" xfId="0" applyNumberFormat="1" applyFont="1" applyFill="1" applyBorder="1" applyAlignment="1" applyProtection="1">
      <protection locked="0"/>
    </xf>
    <xf numFmtId="0" fontId="19" fillId="6" borderId="0" xfId="0" applyNumberFormat="1" applyFont="1" applyFill="1" applyAlignment="1" applyProtection="1"/>
    <xf numFmtId="0" fontId="9" fillId="6" borderId="4" xfId="0" applyNumberFormat="1" applyFont="1" applyFill="1" applyBorder="1" applyAlignment="1" applyProtection="1">
      <alignment horizontal="center" wrapText="1"/>
    </xf>
    <xf numFmtId="0" fontId="19" fillId="6" borderId="13" xfId="0" applyNumberFormat="1" applyFont="1" applyFill="1" applyBorder="1" applyAlignment="1" applyProtection="1">
      <alignment horizontal="right"/>
    </xf>
    <xf numFmtId="0" fontId="19" fillId="6" borderId="14" xfId="0" applyNumberFormat="1" applyFont="1" applyFill="1" applyBorder="1" applyAlignment="1" applyProtection="1"/>
    <xf numFmtId="0" fontId="3" fillId="2" borderId="4" xfId="0" applyNumberFormat="1" applyFont="1" applyFill="1" applyBorder="1" applyAlignment="1" applyProtection="1">
      <alignment horizontal="center" wrapText="1"/>
    </xf>
    <xf numFmtId="0" fontId="27" fillId="6" borderId="5" xfId="0" applyNumberFormat="1" applyFont="1" applyFill="1" applyBorder="1" applyAlignment="1" applyProtection="1">
      <alignment horizontal="right" wrapText="1"/>
    </xf>
    <xf numFmtId="0" fontId="3" fillId="2" borderId="5" xfId="0" applyNumberFormat="1" applyFont="1" applyFill="1" applyBorder="1" applyAlignment="1" applyProtection="1">
      <alignment horizontal="right" wrapText="1"/>
    </xf>
    <xf numFmtId="0" fontId="3" fillId="2" borderId="13" xfId="0" applyNumberFormat="1" applyFont="1" applyFill="1" applyBorder="1" applyAlignment="1" applyProtection="1">
      <alignment horizontal="right" wrapText="1"/>
    </xf>
    <xf numFmtId="0" fontId="17" fillId="0" borderId="0" xfId="0" applyNumberFormat="1" applyFont="1" applyFill="1" applyAlignment="1" applyProtection="1"/>
    <xf numFmtId="0" fontId="11" fillId="13" borderId="2" xfId="0" applyNumberFormat="1" applyFont="1" applyFill="1" applyBorder="1" applyAlignment="1" applyProtection="1">
      <alignment horizontal="right"/>
    </xf>
    <xf numFmtId="0" fontId="10" fillId="3" borderId="7" xfId="0" applyNumberFormat="1" applyFont="1" applyFill="1" applyBorder="1" applyAlignment="1" applyProtection="1">
      <alignment horizontal="left"/>
    </xf>
    <xf numFmtId="0" fontId="10" fillId="3" borderId="8" xfId="0" applyNumberFormat="1" applyFont="1" applyFill="1" applyBorder="1" applyAlignment="1" applyProtection="1">
      <alignment horizontal="left"/>
    </xf>
    <xf numFmtId="0" fontId="10" fillId="3" borderId="9" xfId="0" applyNumberFormat="1" applyFont="1" applyFill="1" applyBorder="1" applyAlignment="1" applyProtection="1">
      <alignment horizontal="left"/>
    </xf>
    <xf numFmtId="0" fontId="11" fillId="4" borderId="7" xfId="0" applyNumberFormat="1" applyFont="1" applyFill="1" applyBorder="1" applyAlignment="1" applyProtection="1">
      <alignment horizontal="left"/>
    </xf>
    <xf numFmtId="0" fontId="11" fillId="4" borderId="8" xfId="0" applyNumberFormat="1" applyFont="1" applyFill="1" applyBorder="1" applyAlignment="1" applyProtection="1">
      <alignment horizontal="left"/>
    </xf>
    <xf numFmtId="0" fontId="11" fillId="4" borderId="8" xfId="0" applyNumberFormat="1" applyFont="1" applyFill="1" applyBorder="1" applyAlignment="1" applyProtection="1">
      <alignment horizontal="left" indent="1"/>
    </xf>
    <xf numFmtId="0" fontId="11" fillId="4" borderId="9" xfId="0" applyNumberFormat="1" applyFont="1" applyFill="1" applyBorder="1" applyAlignment="1" applyProtection="1">
      <alignment horizontal="left" indent="1"/>
    </xf>
    <xf numFmtId="37" fontId="11" fillId="0" borderId="2" xfId="0" applyNumberFormat="1" applyFont="1" applyFill="1" applyBorder="1" applyAlignment="1" applyProtection="1"/>
    <xf numFmtId="0" fontId="11" fillId="5" borderId="7" xfId="0" applyNumberFormat="1" applyFont="1" applyFill="1" applyBorder="1" applyAlignment="1" applyProtection="1">
      <alignment horizontal="left"/>
    </xf>
    <xf numFmtId="0" fontId="11" fillId="5" borderId="8" xfId="0" applyNumberFormat="1" applyFont="1" applyFill="1" applyBorder="1" applyAlignment="1" applyProtection="1">
      <alignment horizontal="left"/>
    </xf>
    <xf numFmtId="0" fontId="11" fillId="5" borderId="9" xfId="0" applyNumberFormat="1" applyFont="1" applyFill="1" applyBorder="1" applyAlignment="1" applyProtection="1">
      <alignment horizontal="left"/>
    </xf>
    <xf numFmtId="0" fontId="14" fillId="0" borderId="2" xfId="0" applyNumberFormat="1" applyFont="1" applyFill="1" applyBorder="1" applyAlignment="1" applyProtection="1"/>
    <xf numFmtId="0" fontId="11" fillId="4" borderId="9" xfId="0" applyNumberFormat="1" applyFont="1" applyFill="1" applyBorder="1" applyAlignment="1" applyProtection="1">
      <alignment horizontal="left"/>
    </xf>
    <xf numFmtId="0" fontId="14" fillId="7" borderId="2" xfId="0" applyNumberFormat="1" applyFont="1" applyFill="1" applyBorder="1" applyAlignment="1" applyProtection="1"/>
    <xf numFmtId="0" fontId="11" fillId="4" borderId="7" xfId="0" applyNumberFormat="1" applyFont="1" applyFill="1" applyBorder="1" applyAlignment="1" applyProtection="1">
      <alignment horizontal="left" indent="1"/>
    </xf>
    <xf numFmtId="0" fontId="11" fillId="4" borderId="7" xfId="0" applyNumberFormat="1" applyFont="1" applyFill="1" applyBorder="1" applyAlignment="1" applyProtection="1"/>
    <xf numFmtId="0" fontId="11" fillId="4" borderId="8" xfId="0" applyNumberFormat="1" applyFont="1" applyFill="1" applyBorder="1" applyAlignment="1" applyProtection="1"/>
    <xf numFmtId="0" fontId="11" fillId="4" borderId="9" xfId="0" applyNumberFormat="1" applyFont="1" applyFill="1" applyBorder="1" applyAlignment="1" applyProtection="1"/>
    <xf numFmtId="0" fontId="7" fillId="0" borderId="0" xfId="0" applyNumberFormat="1" applyFont="1" applyFill="1" applyAlignment="1" applyProtection="1"/>
    <xf numFmtId="0" fontId="1" fillId="0" borderId="0" xfId="0" applyNumberFormat="1" applyFont="1" applyFill="1" applyAlignment="1" applyProtection="1"/>
    <xf numFmtId="0" fontId="6" fillId="2" borderId="1" xfId="0" applyNumberFormat="1" applyFont="1" applyFill="1" applyBorder="1" applyAlignment="1" applyProtection="1">
      <alignment horizontal="left" vertical="top"/>
    </xf>
    <xf numFmtId="0" fontId="6" fillId="2" borderId="13" xfId="0" applyNumberFormat="1" applyFont="1" applyFill="1" applyBorder="1" applyAlignment="1" applyProtection="1">
      <alignment horizontal="left" vertical="top"/>
    </xf>
    <xf numFmtId="0" fontId="6" fillId="2" borderId="0" xfId="0" applyNumberFormat="1" applyFont="1" applyFill="1" applyAlignment="1" applyProtection="1">
      <alignment horizontal="left" vertical="top" wrapText="1"/>
    </xf>
    <xf numFmtId="0" fontId="21" fillId="2" borderId="15" xfId="0" applyNumberFormat="1" applyFont="1" applyFill="1" applyBorder="1" applyAlignment="1" applyProtection="1">
      <alignment horizontal="right"/>
    </xf>
    <xf numFmtId="0" fontId="21" fillId="2" borderId="3" xfId="0" applyNumberFormat="1" applyFont="1" applyFill="1" applyBorder="1" applyAlignment="1" applyProtection="1"/>
    <xf numFmtId="0" fontId="6" fillId="2" borderId="2" xfId="0" applyNumberFormat="1" applyFont="1" applyFill="1" applyBorder="1" applyAlignment="1" applyProtection="1">
      <alignment horizontal="right" wrapText="1"/>
    </xf>
    <xf numFmtId="0" fontId="1" fillId="12" borderId="2" xfId="0" applyNumberFormat="1" applyFont="1" applyFill="1" applyBorder="1" applyAlignment="1" applyProtection="1">
      <alignment horizontal="right"/>
    </xf>
    <xf numFmtId="0" fontId="2" fillId="3" borderId="7" xfId="0" applyNumberFormat="1" applyFont="1" applyFill="1" applyBorder="1" applyAlignment="1" applyProtection="1">
      <alignment horizontal="left"/>
    </xf>
    <xf numFmtId="0" fontId="2" fillId="3" borderId="8" xfId="0" applyNumberFormat="1" applyFont="1" applyFill="1" applyBorder="1" applyAlignment="1" applyProtection="1">
      <alignment horizontal="left"/>
    </xf>
    <xf numFmtId="0" fontId="2" fillId="3" borderId="9" xfId="0" applyNumberFormat="1" applyFont="1" applyFill="1" applyBorder="1" applyAlignment="1" applyProtection="1">
      <alignment horizontal="left"/>
    </xf>
    <xf numFmtId="0" fontId="1" fillId="3" borderId="2" xfId="0" applyNumberFormat="1" applyFont="1" applyFill="1" applyBorder="1" applyAlignment="1" applyProtection="1"/>
    <xf numFmtId="0" fontId="5" fillId="3" borderId="7" xfId="0" applyNumberFormat="1" applyFont="1" applyFill="1" applyBorder="1" applyAlignment="1" applyProtection="1">
      <alignment horizontal="left"/>
    </xf>
    <xf numFmtId="0" fontId="5" fillId="3" borderId="8" xfId="0" applyNumberFormat="1" applyFont="1" applyFill="1" applyBorder="1" applyAlignment="1" applyProtection="1">
      <alignment horizontal="left"/>
    </xf>
    <xf numFmtId="0" fontId="5" fillId="3" borderId="9" xfId="0" applyNumberFormat="1" applyFont="1" applyFill="1" applyBorder="1" applyAlignment="1" applyProtection="1">
      <alignment horizontal="left"/>
    </xf>
    <xf numFmtId="37" fontId="1" fillId="3" borderId="2" xfId="0" applyNumberFormat="1" applyFont="1" applyFill="1" applyBorder="1" applyAlignment="1" applyProtection="1"/>
    <xf numFmtId="0" fontId="1" fillId="4" borderId="7" xfId="0" applyNumberFormat="1" applyFont="1" applyFill="1" applyBorder="1" applyAlignment="1" applyProtection="1">
      <alignment horizontal="left" indent="1"/>
    </xf>
    <xf numFmtId="0" fontId="1" fillId="4" borderId="8" xfId="0" applyNumberFormat="1" applyFont="1" applyFill="1" applyBorder="1" applyAlignment="1" applyProtection="1">
      <alignment horizontal="left"/>
    </xf>
    <xf numFmtId="0" fontId="1" fillId="4" borderId="8" xfId="0" applyNumberFormat="1" applyFont="1" applyFill="1" applyBorder="1" applyAlignment="1" applyProtection="1">
      <alignment horizontal="left" indent="1"/>
    </xf>
    <xf numFmtId="0" fontId="1" fillId="4" borderId="9" xfId="0" applyNumberFormat="1" applyFont="1" applyFill="1" applyBorder="1" applyAlignment="1" applyProtection="1">
      <alignment horizontal="left" indent="1"/>
    </xf>
    <xf numFmtId="37" fontId="1" fillId="4" borderId="2" xfId="0" applyNumberFormat="1" applyFont="1" applyFill="1" applyBorder="1" applyAlignment="1" applyProtection="1"/>
    <xf numFmtId="0" fontId="1" fillId="4" borderId="7" xfId="0" applyNumberFormat="1" applyFont="1" applyFill="1" applyBorder="1" applyAlignment="1" applyProtection="1">
      <alignment horizontal="left" indent="2"/>
    </xf>
    <xf numFmtId="0" fontId="1" fillId="4" borderId="8" xfId="0" applyNumberFormat="1" applyFont="1" applyFill="1" applyBorder="1" applyAlignment="1" applyProtection="1">
      <alignment horizontal="left" indent="2"/>
    </xf>
    <xf numFmtId="0" fontId="1" fillId="4" borderId="9" xfId="0" applyNumberFormat="1" applyFont="1" applyFill="1" applyBorder="1" applyAlignment="1" applyProtection="1">
      <alignment horizontal="left" indent="2"/>
    </xf>
    <xf numFmtId="37" fontId="8" fillId="4" borderId="2" xfId="0" applyNumberFormat="1" applyFont="1" applyFill="1" applyBorder="1" applyAlignment="1" applyProtection="1">
      <protection locked="0"/>
    </xf>
    <xf numFmtId="0" fontId="13" fillId="5" borderId="7" xfId="0" applyNumberFormat="1" applyFont="1" applyFill="1" applyBorder="1" applyAlignment="1" applyProtection="1">
      <alignment horizontal="left"/>
    </xf>
    <xf numFmtId="0" fontId="13" fillId="5" borderId="8" xfId="0" applyNumberFormat="1" applyFont="1" applyFill="1" applyBorder="1" applyAlignment="1" applyProtection="1">
      <alignment horizontal="left"/>
    </xf>
    <xf numFmtId="0" fontId="13" fillId="5" borderId="8" xfId="0" applyNumberFormat="1" applyFont="1" applyFill="1" applyBorder="1" applyAlignment="1" applyProtection="1">
      <alignment horizontal="left" indent="1"/>
    </xf>
    <xf numFmtId="0" fontId="13" fillId="5" borderId="9" xfId="0" applyNumberFormat="1" applyFont="1" applyFill="1" applyBorder="1" applyAlignment="1" applyProtection="1">
      <alignment horizontal="left" indent="1"/>
    </xf>
    <xf numFmtId="37" fontId="1" fillId="5" borderId="2" xfId="0" applyNumberFormat="1" applyFont="1" applyFill="1" applyBorder="1" applyAlignment="1" applyProtection="1"/>
    <xf numFmtId="37" fontId="1" fillId="5" borderId="2" xfId="0" applyNumberFormat="1" applyFont="1" applyFill="1" applyBorder="1" applyAlignment="1" applyProtection="1">
      <alignment horizontal="right"/>
    </xf>
    <xf numFmtId="37" fontId="8" fillId="5" borderId="2" xfId="0" applyNumberFormat="1" applyFont="1" applyFill="1" applyBorder="1" applyAlignment="1" applyProtection="1">
      <protection locked="0"/>
    </xf>
    <xf numFmtId="0" fontId="13" fillId="4" borderId="7" xfId="0" applyNumberFormat="1" applyFont="1" applyFill="1" applyBorder="1" applyAlignment="1" applyProtection="1">
      <alignment horizontal="left" indent="1"/>
    </xf>
    <xf numFmtId="0" fontId="13" fillId="4" borderId="8" xfId="0" applyNumberFormat="1" applyFont="1" applyFill="1" applyBorder="1" applyAlignment="1" applyProtection="1">
      <alignment horizontal="left" indent="1"/>
    </xf>
    <xf numFmtId="0" fontId="13" fillId="4" borderId="8" xfId="0" applyNumberFormat="1" applyFont="1" applyFill="1" applyBorder="1" applyAlignment="1" applyProtection="1">
      <alignment horizontal="left"/>
    </xf>
    <xf numFmtId="0" fontId="13" fillId="4" borderId="9" xfId="0" applyNumberFormat="1" applyFont="1" applyFill="1" applyBorder="1" applyAlignment="1" applyProtection="1">
      <alignment horizontal="left" indent="1"/>
    </xf>
    <xf numFmtId="0" fontId="1" fillId="4" borderId="2" xfId="0" applyNumberFormat="1" applyFont="1" applyFill="1" applyBorder="1" applyAlignment="1" applyProtection="1"/>
    <xf numFmtId="0" fontId="13" fillId="5" borderId="8" xfId="0" applyNumberFormat="1" applyFont="1" applyFill="1" applyBorder="1" applyAlignment="1" applyProtection="1">
      <alignment horizontal="left" indent="2"/>
    </xf>
    <xf numFmtId="0" fontId="13" fillId="5" borderId="9" xfId="0" applyNumberFormat="1" applyFont="1" applyFill="1" applyBorder="1" applyAlignment="1" applyProtection="1">
      <alignment horizontal="left" indent="2"/>
    </xf>
    <xf numFmtId="0" fontId="13" fillId="5" borderId="7" xfId="0" applyNumberFormat="1" applyFont="1" applyFill="1" applyBorder="1" applyAlignment="1" applyProtection="1">
      <alignment horizontal="left" indent="2"/>
    </xf>
    <xf numFmtId="37" fontId="8" fillId="4" borderId="2" xfId="0" applyNumberFormat="1" applyFont="1" applyFill="1" applyBorder="1" applyAlignment="1" applyProtection="1"/>
    <xf numFmtId="0" fontId="1" fillId="5" borderId="7" xfId="0" applyNumberFormat="1" applyFont="1" applyFill="1" applyBorder="1" applyAlignment="1" applyProtection="1">
      <alignment horizontal="left"/>
    </xf>
    <xf numFmtId="0" fontId="1" fillId="5" borderId="8" xfId="0" applyNumberFormat="1" applyFont="1" applyFill="1" applyBorder="1" applyAlignment="1" applyProtection="1">
      <alignment horizontal="left"/>
    </xf>
    <xf numFmtId="0" fontId="1" fillId="5" borderId="9" xfId="0" applyNumberFormat="1" applyFont="1" applyFill="1" applyBorder="1" applyAlignment="1" applyProtection="1">
      <alignment horizontal="left"/>
    </xf>
    <xf numFmtId="0" fontId="1" fillId="5" borderId="2" xfId="0" applyNumberFormat="1" applyFont="1" applyFill="1" applyBorder="1" applyAlignment="1" applyProtection="1">
      <alignment horizontal="right"/>
    </xf>
    <xf numFmtId="0" fontId="1" fillId="4" borderId="7" xfId="0" applyNumberFormat="1" applyFont="1" applyFill="1" applyBorder="1" applyAlignment="1" applyProtection="1"/>
    <xf numFmtId="0" fontId="1" fillId="4" borderId="8" xfId="0" applyNumberFormat="1" applyFont="1" applyFill="1" applyBorder="1" applyAlignment="1" applyProtection="1"/>
    <xf numFmtId="0" fontId="1" fillId="4" borderId="9" xfId="0" applyNumberFormat="1" applyFont="1" applyFill="1" applyBorder="1" applyAlignment="1" applyProtection="1"/>
    <xf numFmtId="0" fontId="1" fillId="4" borderId="7" xfId="0" applyNumberFormat="1" applyFont="1" applyFill="1" applyBorder="1" applyAlignment="1" applyProtection="1">
      <alignment horizontal="left"/>
    </xf>
    <xf numFmtId="0" fontId="1" fillId="4" borderId="9" xfId="0" applyNumberFormat="1" applyFont="1" applyFill="1" applyBorder="1" applyAlignment="1" applyProtection="1">
      <alignment horizontal="left"/>
    </xf>
    <xf numFmtId="0" fontId="1" fillId="4" borderId="2" xfId="0" applyNumberFormat="1" applyFont="1" applyFill="1" applyBorder="1" applyAlignment="1" applyProtection="1">
      <alignment horizontal="right"/>
    </xf>
    <xf numFmtId="0" fontId="1" fillId="3" borderId="2" xfId="0" applyNumberFormat="1" applyFont="1" applyFill="1" applyBorder="1" applyAlignment="1" applyProtection="1">
      <alignment horizontal="right"/>
    </xf>
    <xf numFmtId="0" fontId="1" fillId="5" borderId="7" xfId="0" applyNumberFormat="1" applyFont="1" applyFill="1" applyBorder="1" applyAlignment="1" applyProtection="1"/>
    <xf numFmtId="0" fontId="1" fillId="5" borderId="8" xfId="0" applyNumberFormat="1" applyFont="1" applyFill="1" applyBorder="1" applyAlignment="1" applyProtection="1"/>
    <xf numFmtId="0" fontId="1" fillId="5" borderId="9" xfId="0" applyNumberFormat="1" applyFont="1" applyFill="1" applyBorder="1" applyAlignment="1" applyProtection="1"/>
    <xf numFmtId="0" fontId="1" fillId="0" borderId="0" xfId="0" applyNumberFormat="1" applyFont="1" applyFill="1" applyAlignment="1" applyProtection="1">
      <alignment horizontal="right"/>
    </xf>
    <xf numFmtId="0" fontId="6" fillId="2" borderId="1" xfId="0" applyNumberFormat="1" applyFont="1" applyFill="1" applyBorder="1" applyAlignment="1" applyProtection="1">
      <alignment horizontal="left"/>
    </xf>
    <xf numFmtId="0" fontId="6" fillId="2" borderId="12" xfId="0" applyNumberFormat="1" applyFont="1" applyFill="1" applyBorder="1" applyAlignment="1" applyProtection="1">
      <alignment horizontal="left"/>
    </xf>
    <xf numFmtId="0" fontId="3" fillId="2" borderId="11" xfId="0" applyNumberFormat="1" applyFont="1" applyFill="1" applyBorder="1" applyAlignment="1" applyProtection="1"/>
    <xf numFmtId="0" fontId="3" fillId="2" borderId="13" xfId="0" applyNumberFormat="1" applyFont="1" applyFill="1" applyBorder="1" applyAlignment="1" applyProtection="1">
      <alignment horizontal="right"/>
    </xf>
    <xf numFmtId="0" fontId="3" fillId="2" borderId="0" xfId="0" applyNumberFormat="1" applyFont="1" applyFill="1" applyAlignment="1" applyProtection="1"/>
    <xf numFmtId="0" fontId="3" fillId="2" borderId="14" xfId="0" applyNumberFormat="1" applyFont="1" applyFill="1" applyBorder="1" applyAlignment="1" applyProtection="1"/>
    <xf numFmtId="0" fontId="21" fillId="2" borderId="0" xfId="0" applyNumberFormat="1" applyFont="1" applyFill="1" applyAlignment="1" applyProtection="1"/>
    <xf numFmtId="0" fontId="3" fillId="2" borderId="3" xfId="0" applyNumberFormat="1" applyFont="1" applyFill="1" applyBorder="1" applyAlignment="1" applyProtection="1"/>
    <xf numFmtId="37" fontId="1" fillId="4" borderId="2" xfId="0" applyNumberFormat="1" applyFont="1" applyFill="1" applyBorder="1" applyAlignment="1" applyProtection="1">
      <alignment horizontal="right"/>
    </xf>
    <xf numFmtId="0" fontId="1" fillId="4" borderId="8" xfId="0" applyNumberFormat="1" applyFont="1" applyFill="1" applyBorder="1" applyAlignment="1" applyProtection="1">
      <alignment horizontal="left" wrapText="1" indent="1"/>
    </xf>
    <xf numFmtId="0" fontId="1" fillId="4" borderId="9" xfId="0" applyNumberFormat="1" applyFont="1" applyFill="1" applyBorder="1" applyAlignment="1" applyProtection="1">
      <alignment horizontal="left" wrapText="1" indent="1"/>
    </xf>
    <xf numFmtId="0" fontId="1" fillId="4" borderId="7" xfId="0" applyNumberFormat="1" applyFont="1" applyFill="1" applyBorder="1" applyAlignment="1" applyProtection="1">
      <alignment horizontal="left" wrapText="1" indent="2"/>
    </xf>
    <xf numFmtId="0" fontId="1" fillId="4" borderId="8" xfId="0" applyNumberFormat="1" applyFont="1" applyFill="1" applyBorder="1" applyAlignment="1" applyProtection="1">
      <alignment horizontal="left" wrapText="1" indent="2"/>
    </xf>
    <xf numFmtId="0" fontId="1" fillId="4" borderId="8" xfId="0" applyNumberFormat="1" applyFont="1" applyFill="1" applyBorder="1" applyAlignment="1" applyProtection="1">
      <alignment horizontal="left" wrapText="1"/>
    </xf>
    <xf numFmtId="0" fontId="1" fillId="4" borderId="9" xfId="0" applyNumberFormat="1" applyFont="1" applyFill="1" applyBorder="1" applyAlignment="1" applyProtection="1">
      <alignment horizontal="left" wrapText="1" indent="2"/>
    </xf>
    <xf numFmtId="0" fontId="1" fillId="5" borderId="8" xfId="0" applyNumberFormat="1" applyFont="1" applyFill="1" applyBorder="1" applyAlignment="1" applyProtection="1">
      <alignment horizontal="left" wrapText="1" indent="1"/>
    </xf>
    <xf numFmtId="0" fontId="1" fillId="5" borderId="9" xfId="0" applyNumberFormat="1" applyFont="1" applyFill="1" applyBorder="1" applyAlignment="1" applyProtection="1">
      <alignment horizontal="left" wrapText="1" indent="1"/>
    </xf>
    <xf numFmtId="0" fontId="1" fillId="5" borderId="7" xfId="0" applyNumberFormat="1" applyFont="1" applyFill="1" applyBorder="1" applyAlignment="1" applyProtection="1">
      <alignment horizontal="left" indent="1"/>
    </xf>
    <xf numFmtId="0" fontId="1" fillId="5" borderId="8" xfId="0" applyNumberFormat="1" applyFont="1" applyFill="1" applyBorder="1" applyAlignment="1" applyProtection="1">
      <alignment horizontal="left" indent="1"/>
    </xf>
    <xf numFmtId="0" fontId="1" fillId="5" borderId="9" xfId="0" applyNumberFormat="1" applyFont="1" applyFill="1" applyBorder="1" applyAlignment="1" applyProtection="1">
      <alignment horizontal="left" indent="1"/>
    </xf>
    <xf numFmtId="0" fontId="2" fillId="3" borderId="2" xfId="0" applyNumberFormat="1" applyFont="1" applyFill="1" applyBorder="1" applyAlignment="1" applyProtection="1">
      <alignment horizontal="left"/>
    </xf>
    <xf numFmtId="0" fontId="1" fillId="5" borderId="8" xfId="0" applyNumberFormat="1" applyFont="1" applyFill="1" applyBorder="1" applyAlignment="1" applyProtection="1">
      <alignment horizontal="left" indent="2"/>
    </xf>
    <xf numFmtId="0" fontId="11" fillId="5" borderId="8" xfId="0" applyNumberFormat="1" applyFont="1" applyFill="1" applyBorder="1" applyAlignment="1" applyProtection="1">
      <alignment horizontal="left" wrapText="1"/>
    </xf>
    <xf numFmtId="0" fontId="9" fillId="6" borderId="11" xfId="0" applyNumberFormat="1" applyFont="1" applyFill="1" applyBorder="1" applyAlignment="1" applyProtection="1">
      <alignment vertical="top" wrapText="1"/>
    </xf>
    <xf numFmtId="0" fontId="6" fillId="2" borderId="13" xfId="0" applyNumberFormat="1" applyFont="1" applyFill="1" applyBorder="1" applyAlignment="1" applyProtection="1">
      <alignment horizontal="left"/>
    </xf>
    <xf numFmtId="0" fontId="6" fillId="2" borderId="0" xfId="0" applyNumberFormat="1" applyFont="1" applyFill="1" applyAlignment="1" applyProtection="1">
      <alignment horizontal="left"/>
    </xf>
    <xf numFmtId="0" fontId="9" fillId="6" borderId="14" xfId="0" applyNumberFormat="1" applyFont="1" applyFill="1" applyBorder="1" applyAlignment="1" applyProtection="1">
      <alignment vertical="top" wrapText="1"/>
    </xf>
    <xf numFmtId="0" fontId="6" fillId="2" borderId="15" xfId="0" applyNumberFormat="1" applyFont="1" applyFill="1" applyBorder="1" applyAlignment="1" applyProtection="1">
      <alignment horizontal="left"/>
    </xf>
    <xf numFmtId="0" fontId="6" fillId="2" borderId="3" xfId="0" applyNumberFormat="1" applyFont="1" applyFill="1" applyBorder="1" applyAlignment="1" applyProtection="1">
      <alignment horizontal="left"/>
    </xf>
    <xf numFmtId="0" fontId="6" fillId="2" borderId="10" xfId="0" applyNumberFormat="1" applyFont="1" applyFill="1" applyBorder="1" applyAlignment="1" applyProtection="1">
      <alignment horizontal="left"/>
    </xf>
    <xf numFmtId="0" fontId="11" fillId="12" borderId="13" xfId="0" applyNumberFormat="1" applyFont="1" applyFill="1" applyBorder="1" applyAlignment="1" applyProtection="1"/>
    <xf numFmtId="0" fontId="5" fillId="3" borderId="15" xfId="0" applyNumberFormat="1" applyFont="1" applyFill="1" applyBorder="1" applyAlignment="1" applyProtection="1">
      <alignment horizontal="left"/>
    </xf>
    <xf numFmtId="0" fontId="5" fillId="3" borderId="3" xfId="0" applyNumberFormat="1" applyFont="1" applyFill="1" applyBorder="1" applyAlignment="1" applyProtection="1">
      <alignment horizontal="left"/>
    </xf>
    <xf numFmtId="0" fontId="5" fillId="3" borderId="10" xfId="0" applyNumberFormat="1" applyFont="1" applyFill="1" applyBorder="1" applyAlignment="1" applyProtection="1">
      <alignment horizontal="left"/>
    </xf>
    <xf numFmtId="37" fontId="11" fillId="3" borderId="6" xfId="0" applyNumberFormat="1" applyFont="1" applyFill="1" applyBorder="1" applyAlignment="1" applyProtection="1"/>
    <xf numFmtId="0" fontId="11" fillId="4" borderId="8" xfId="0" applyNumberFormat="1" applyFont="1" applyFill="1" applyBorder="1" applyAlignment="1" applyProtection="1">
      <alignment horizontal="left" indent="2"/>
    </xf>
    <xf numFmtId="0" fontId="11" fillId="0" borderId="9" xfId="0" applyNumberFormat="1" applyFont="1" applyFill="1" applyBorder="1" applyAlignment="1" applyProtection="1">
      <alignment horizontal="left" indent="2"/>
    </xf>
    <xf numFmtId="37" fontId="11" fillId="5" borderId="2" xfId="0" applyNumberFormat="1" applyFont="1" applyFill="1" applyBorder="1" applyAlignment="1" applyProtection="1"/>
    <xf numFmtId="0" fontId="9" fillId="0" borderId="0" xfId="0" applyNumberFormat="1" applyFont="1" applyFill="1" applyAlignment="1" applyProtection="1">
      <alignment horizontal="left" vertical="top" wrapText="1"/>
    </xf>
    <xf numFmtId="0" fontId="11" fillId="3" borderId="2" xfId="0" applyNumberFormat="1" applyFont="1" applyFill="1" applyBorder="1" applyAlignment="1" applyProtection="1">
      <alignment horizontal="right"/>
    </xf>
    <xf numFmtId="0" fontId="11" fillId="4" borderId="9" xfId="0" applyNumberFormat="1" applyFont="1" applyFill="1" applyBorder="1" applyAlignment="1" applyProtection="1">
      <alignment horizontal="left" indent="2"/>
    </xf>
    <xf numFmtId="0" fontId="11" fillId="4" borderId="2" xfId="0" applyNumberFormat="1" applyFont="1" applyFill="1" applyBorder="1" applyAlignment="1" applyProtection="1"/>
    <xf numFmtId="0" fontId="0" fillId="0" borderId="7" xfId="0" applyNumberFormat="1" applyFill="1" applyBorder="1" applyAlignment="1" applyProtection="1"/>
    <xf numFmtId="0" fontId="12" fillId="0" borderId="0" xfId="0" applyNumberFormat="1" applyFont="1" applyFill="1" applyAlignment="1" applyProtection="1">
      <alignment vertical="top" wrapText="1"/>
    </xf>
    <xf numFmtId="0" fontId="11" fillId="3" borderId="6" xfId="0" applyNumberFormat="1" applyFont="1" applyFill="1" applyBorder="1" applyAlignment="1" applyProtection="1"/>
    <xf numFmtId="0" fontId="4" fillId="0" borderId="0" xfId="0" applyNumberFormat="1" applyFont="1" applyFill="1" applyAlignment="1" applyProtection="1"/>
    <xf numFmtId="0" fontId="9" fillId="0" borderId="0" xfId="0" applyNumberFormat="1" applyFont="1" applyFill="1" applyAlignment="1" applyProtection="1">
      <alignment horizontal="center" vertical="top" wrapText="1"/>
    </xf>
    <xf numFmtId="0" fontId="9" fillId="6" borderId="1" xfId="0" applyNumberFormat="1" applyFont="1" applyFill="1" applyBorder="1" applyAlignment="1" applyProtection="1">
      <alignment horizontal="right"/>
    </xf>
    <xf numFmtId="0" fontId="9" fillId="6" borderId="3" xfId="0" applyNumberFormat="1" applyFont="1" applyFill="1" applyBorder="1" applyAlignment="1" applyProtection="1">
      <alignment horizontal="center"/>
    </xf>
    <xf numFmtId="0" fontId="23" fillId="6" borderId="3" xfId="0" applyNumberFormat="1" applyFont="1" applyFill="1" applyBorder="1" applyAlignment="1" applyProtection="1">
      <alignment horizontal="center"/>
    </xf>
    <xf numFmtId="0" fontId="9" fillId="6" borderId="10" xfId="0" applyNumberFormat="1" applyFont="1" applyFill="1" applyBorder="1" applyAlignment="1" applyProtection="1">
      <alignment horizontal="center"/>
    </xf>
    <xf numFmtId="0" fontId="27" fillId="6" borderId="4" xfId="0" applyNumberFormat="1" applyFont="1" applyFill="1" applyBorder="1" applyAlignment="1" applyProtection="1">
      <alignment horizontal="right" wrapText="1"/>
    </xf>
    <xf numFmtId="0" fontId="19" fillId="6" borderId="15" xfId="0" applyNumberFormat="1" applyFont="1" applyFill="1" applyBorder="1" applyAlignment="1" applyProtection="1">
      <alignment horizontal="right"/>
    </xf>
    <xf numFmtId="0" fontId="19" fillId="6" borderId="3" xfId="0" applyNumberFormat="1" applyFont="1" applyFill="1" applyBorder="1" applyAlignment="1" applyProtection="1"/>
    <xf numFmtId="0" fontId="19" fillId="6" borderId="10" xfId="0" applyNumberFormat="1" applyFont="1" applyFill="1" applyBorder="1" applyAlignment="1" applyProtection="1"/>
    <xf numFmtId="0" fontId="22" fillId="7" borderId="2" xfId="0" applyNumberFormat="1" applyFont="1" applyFill="1" applyBorder="1" applyAlignment="1" applyProtection="1"/>
    <xf numFmtId="0" fontId="11" fillId="9" borderId="2" xfId="0" applyNumberFormat="1" applyFont="1" applyFill="1" applyBorder="1" applyAlignment="1" applyProtection="1">
      <alignment horizontal="right"/>
    </xf>
    <xf numFmtId="0" fontId="11" fillId="8" borderId="2" xfId="0" applyNumberFormat="1" applyFont="1" applyFill="1" applyBorder="1" applyAlignment="1" applyProtection="1">
      <alignment horizontal="right"/>
    </xf>
    <xf numFmtId="0" fontId="11" fillId="5" borderId="7" xfId="0" applyNumberFormat="1" applyFont="1" applyFill="1" applyBorder="1" applyAlignment="1" applyProtection="1">
      <alignment horizontal="left" indent="1"/>
    </xf>
    <xf numFmtId="0" fontId="11" fillId="5" borderId="8" xfId="0" applyNumberFormat="1" applyFont="1" applyFill="1" applyBorder="1" applyAlignment="1" applyProtection="1">
      <alignment horizontal="left" indent="1"/>
    </xf>
    <xf numFmtId="0" fontId="11" fillId="5" borderId="9" xfId="0" applyNumberFormat="1" applyFont="1" applyFill="1" applyBorder="1" applyAlignment="1" applyProtection="1">
      <alignment horizontal="left" indent="1"/>
    </xf>
    <xf numFmtId="0" fontId="11" fillId="4" borderId="7" xfId="0" applyNumberFormat="1" applyFont="1" applyFill="1" applyBorder="1" applyAlignment="1" applyProtection="1">
      <alignment horizontal="left" indent="2"/>
    </xf>
    <xf numFmtId="0" fontId="22" fillId="0" borderId="2" xfId="0" applyNumberFormat="1" applyFont="1" applyFill="1" applyBorder="1" applyAlignment="1" applyProtection="1"/>
    <xf numFmtId="0" fontId="11" fillId="9" borderId="0" xfId="0" applyNumberFormat="1" applyFont="1" applyFill="1" applyAlignment="1" applyProtection="1">
      <alignment horizontal="left"/>
    </xf>
    <xf numFmtId="0" fontId="11" fillId="9" borderId="0" xfId="0" applyNumberFormat="1" applyFont="1" applyFill="1" applyAlignment="1" applyProtection="1">
      <alignment horizontal="left" indent="1"/>
    </xf>
    <xf numFmtId="0" fontId="11" fillId="9" borderId="7" xfId="0" applyNumberFormat="1" applyFont="1" applyFill="1" applyBorder="1" applyAlignment="1" applyProtection="1">
      <alignment horizontal="left" indent="2"/>
    </xf>
    <xf numFmtId="0" fontId="11" fillId="9" borderId="8" xfId="0" applyNumberFormat="1" applyFont="1" applyFill="1" applyBorder="1" applyAlignment="1" applyProtection="1">
      <alignment horizontal="left" indent="2"/>
    </xf>
    <xf numFmtId="0" fontId="11" fillId="9" borderId="9" xfId="0" applyNumberFormat="1" applyFont="1" applyFill="1" applyBorder="1" applyAlignment="1" applyProtection="1">
      <alignment horizontal="left" indent="2"/>
    </xf>
    <xf numFmtId="0" fontId="22" fillId="0" borderId="0" xfId="0" applyNumberFormat="1" applyFont="1" applyFill="1" applyAlignment="1" applyProtection="1"/>
    <xf numFmtId="0" fontId="6" fillId="2" borderId="13" xfId="0" applyNumberFormat="1" applyFont="1" applyFill="1" applyBorder="1" applyAlignment="1" applyProtection="1">
      <alignment horizontal="right"/>
    </xf>
    <xf numFmtId="0" fontId="6" fillId="2" borderId="0" xfId="0" applyNumberFormat="1" applyFont="1" applyFill="1" applyAlignment="1" applyProtection="1"/>
    <xf numFmtId="0" fontId="6" fillId="2" borderId="3" xfId="0" applyNumberFormat="1" applyFont="1" applyFill="1" applyBorder="1" applyAlignment="1" applyProtection="1">
      <alignment horizontal="center"/>
    </xf>
    <xf numFmtId="0" fontId="6" fillId="2" borderId="10" xfId="0" applyNumberFormat="1" applyFont="1" applyFill="1" applyBorder="1" applyAlignment="1" applyProtection="1">
      <alignment horizontal="center"/>
    </xf>
    <xf numFmtId="0" fontId="6" fillId="2" borderId="14" xfId="0" applyNumberFormat="1" applyFont="1" applyFill="1" applyBorder="1" applyAlignment="1" applyProtection="1"/>
    <xf numFmtId="0" fontId="3" fillId="2" borderId="4" xfId="0" applyNumberFormat="1" applyFont="1" applyFill="1" applyBorder="1" applyAlignment="1" applyProtection="1">
      <alignment horizontal="right" wrapText="1"/>
    </xf>
    <xf numFmtId="0" fontId="27" fillId="2" borderId="4" xfId="0" applyNumberFormat="1" applyFont="1" applyFill="1" applyBorder="1" applyAlignment="1" applyProtection="1">
      <alignment horizontal="right" wrapText="1"/>
    </xf>
    <xf numFmtId="0" fontId="6" fillId="2" borderId="3" xfId="0" applyNumberFormat="1" applyFont="1" applyFill="1" applyBorder="1" applyAlignment="1" applyProtection="1"/>
    <xf numFmtId="0" fontId="6" fillId="2" borderId="10" xfId="0" applyNumberFormat="1" applyFont="1" applyFill="1" applyBorder="1" applyAlignment="1" applyProtection="1"/>
    <xf numFmtId="0" fontId="6" fillId="2" borderId="6" xfId="0" applyNumberFormat="1" applyFont="1" applyFill="1" applyBorder="1" applyAlignment="1" applyProtection="1">
      <alignment horizontal="right" wrapText="1"/>
    </xf>
    <xf numFmtId="0" fontId="9" fillId="2" borderId="6" xfId="0" applyNumberFormat="1" applyFont="1" applyFill="1" applyBorder="1" applyAlignment="1" applyProtection="1">
      <alignment horizontal="right" wrapText="1"/>
    </xf>
    <xf numFmtId="0" fontId="11" fillId="3" borderId="2" xfId="0" applyNumberFormat="1" applyFont="1" applyFill="1" applyBorder="1" applyAlignment="1" applyProtection="1"/>
    <xf numFmtId="37" fontId="11" fillId="3" borderId="2" xfId="0" applyNumberFormat="1" applyFont="1" applyFill="1" applyBorder="1" applyAlignment="1" applyProtection="1"/>
    <xf numFmtId="37" fontId="8" fillId="3" borderId="2" xfId="0" applyNumberFormat="1" applyFont="1" applyFill="1" applyBorder="1" applyAlignment="1" applyProtection="1"/>
    <xf numFmtId="0" fontId="11" fillId="0" borderId="0" xfId="0" applyNumberFormat="1" applyFont="1" applyFill="1" applyAlignment="1" applyProtection="1">
      <alignment horizontal="left" wrapText="1"/>
    </xf>
    <xf numFmtId="0" fontId="10" fillId="0" borderId="2" xfId="0" applyNumberFormat="1" applyFont="1" applyFill="1" applyBorder="1" applyAlignment="1" applyProtection="1">
      <alignment horizontal="center" vertical="center"/>
    </xf>
    <xf numFmtId="0" fontId="10" fillId="0" borderId="0" xfId="0" applyNumberFormat="1" applyFont="1" applyFill="1" applyAlignment="1" applyProtection="1">
      <alignment horizontal="left"/>
    </xf>
    <xf numFmtId="0" fontId="10" fillId="0" borderId="0" xfId="0" applyNumberFormat="1" applyFont="1" applyFill="1" applyAlignment="1" applyProtection="1">
      <alignment horizontal="center" wrapText="1"/>
    </xf>
    <xf numFmtId="0" fontId="11" fillId="0" borderId="2" xfId="0" applyNumberFormat="1" applyFont="1" applyFill="1" applyBorder="1" applyAlignment="1" applyProtection="1">
      <alignment horizontal="left" wrapText="1"/>
      <protection locked="0"/>
    </xf>
    <xf numFmtId="0" fontId="11" fillId="0" borderId="7" xfId="0" applyNumberFormat="1" applyFont="1" applyFill="1" applyBorder="1" applyAlignment="1" applyProtection="1">
      <alignment horizontal="left" wrapText="1"/>
      <protection locked="0"/>
    </xf>
    <xf numFmtId="0" fontId="11" fillId="0" borderId="12" xfId="0" applyNumberFormat="1" applyFont="1" applyFill="1" applyBorder="1" applyAlignment="1" applyProtection="1">
      <alignment horizontal="left" wrapText="1"/>
    </xf>
    <xf numFmtId="0" fontId="11" fillId="0" borderId="3" xfId="0" applyNumberFormat="1" applyFont="1" applyFill="1" applyBorder="1" applyAlignment="1" applyProtection="1">
      <alignment horizontal="left" wrapText="1"/>
    </xf>
    <xf numFmtId="0" fontId="11" fillId="0" borderId="2" xfId="0" applyNumberFormat="1" applyFont="1" applyFill="1" applyBorder="1" applyAlignment="1" applyProtection="1">
      <alignment horizontal="left" wrapText="1"/>
    </xf>
    <xf numFmtId="0" fontId="11" fillId="8" borderId="2" xfId="0" applyNumberFormat="1" applyFont="1" applyFill="1" applyBorder="1" applyAlignment="1" applyProtection="1"/>
    <xf numFmtId="0" fontId="7" fillId="10" borderId="7" xfId="0" applyNumberFormat="1" applyFont="1" applyFill="1" applyBorder="1" applyAlignment="1" applyProtection="1"/>
    <xf numFmtId="0" fontId="32" fillId="6" borderId="13" xfId="0" applyNumberFormat="1" applyFont="1" applyFill="1" applyBorder="1" applyAlignment="1" applyProtection="1"/>
    <xf numFmtId="0" fontId="32" fillId="6" borderId="0" xfId="0" applyNumberFormat="1" applyFont="1" applyFill="1" applyAlignment="1" applyProtection="1"/>
    <xf numFmtId="0" fontId="32" fillId="6" borderId="25" xfId="0" applyNumberFormat="1" applyFont="1" applyFill="1" applyBorder="1" applyAlignment="1" applyProtection="1"/>
    <xf numFmtId="0" fontId="32" fillId="6" borderId="21" xfId="0" applyNumberFormat="1" applyFont="1" applyFill="1" applyBorder="1" applyAlignment="1" applyProtection="1"/>
    <xf numFmtId="0" fontId="32" fillId="6" borderId="24" xfId="0" applyNumberFormat="1" applyFont="1" applyFill="1" applyBorder="1" applyAlignment="1" applyProtection="1">
      <alignment horizontal="right"/>
    </xf>
    <xf numFmtId="0" fontId="10" fillId="7" borderId="16" xfId="0" applyNumberFormat="1" applyFont="1" applyFill="1" applyBorder="1" applyAlignment="1" applyProtection="1"/>
    <xf numFmtId="0" fontId="11" fillId="7" borderId="22" xfId="0" applyNumberFormat="1" applyFont="1" applyFill="1" applyBorder="1" applyAlignment="1" applyProtection="1">
      <alignment horizontal="left"/>
    </xf>
    <xf numFmtId="0" fontId="10" fillId="7" borderId="22" xfId="0" applyNumberFormat="1" applyFont="1" applyFill="1" applyBorder="1" applyAlignment="1" applyProtection="1"/>
    <xf numFmtId="0" fontId="10" fillId="7" borderId="17" xfId="0" applyNumberFormat="1" applyFont="1" applyFill="1" applyBorder="1" applyAlignment="1" applyProtection="1"/>
    <xf numFmtId="0" fontId="10" fillId="7" borderId="23" xfId="0" applyNumberFormat="1" applyFont="1" applyFill="1" applyBorder="1" applyAlignment="1" applyProtection="1"/>
    <xf numFmtId="0" fontId="10" fillId="0" borderId="18" xfId="0" applyNumberFormat="1" applyFont="1" applyFill="1" applyBorder="1" applyAlignment="1" applyProtection="1">
      <alignment vertical="center" wrapText="1"/>
    </xf>
    <xf numFmtId="0" fontId="10" fillId="0" borderId="2"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10" fillId="0" borderId="2" xfId="0" applyNumberFormat="1" applyFont="1" applyFill="1" applyBorder="1" applyAlignment="1" applyProtection="1">
      <alignment vertical="center" wrapText="1"/>
    </xf>
    <xf numFmtId="0" fontId="10" fillId="0" borderId="19" xfId="0" applyNumberFormat="1" applyFont="1" applyFill="1" applyBorder="1" applyAlignment="1" applyProtection="1">
      <alignment horizontal="center" vertical="center"/>
    </xf>
    <xf numFmtId="0" fontId="11" fillId="11" borderId="20" xfId="0" applyNumberFormat="1" applyFont="1" applyFill="1" applyBorder="1" applyAlignment="1" applyProtection="1">
      <alignment horizontal="center"/>
    </xf>
    <xf numFmtId="0" fontId="34" fillId="0" borderId="2" xfId="0" applyNumberFormat="1" applyFont="1" applyFill="1" applyBorder="1" applyAlignment="1" applyProtection="1">
      <alignment horizontal="left" wrapText="1"/>
    </xf>
    <xf numFmtId="0" fontId="34" fillId="0" borderId="2" xfId="0" applyNumberFormat="1" applyFont="1" applyFill="1" applyBorder="1" applyAlignment="1" applyProtection="1">
      <alignment horizontal="center"/>
    </xf>
    <xf numFmtId="1" fontId="34" fillId="0" borderId="6" xfId="0" applyNumberFormat="1" applyFont="1" applyFill="1" applyBorder="1" applyAlignment="1" applyProtection="1">
      <alignment horizontal="center"/>
    </xf>
    <xf numFmtId="1" fontId="34" fillId="0" borderId="6" xfId="0" applyNumberFormat="1" applyFont="1" applyFill="1" applyBorder="1" applyAlignment="1" applyProtection="1"/>
    <xf numFmtId="1" fontId="34" fillId="0" borderId="19" xfId="0" applyNumberFormat="1" applyFont="1" applyFill="1" applyBorder="1" applyAlignment="1" applyProtection="1"/>
    <xf numFmtId="0" fontId="11" fillId="11" borderId="18" xfId="0" applyNumberFormat="1" applyFont="1" applyFill="1" applyBorder="1" applyAlignment="1" applyProtection="1">
      <alignment horizontal="center"/>
    </xf>
    <xf numFmtId="0" fontId="34" fillId="0" borderId="2" xfId="0" applyNumberFormat="1" applyFont="1" applyFill="1" applyBorder="1" applyAlignment="1" applyProtection="1">
      <alignment vertical="top" wrapText="1"/>
    </xf>
    <xf numFmtId="1" fontId="34" fillId="0" borderId="2" xfId="0" applyNumberFormat="1" applyFont="1" applyFill="1" applyBorder="1" applyAlignment="1" applyProtection="1">
      <alignment horizontal="center"/>
    </xf>
    <xf numFmtId="1" fontId="34" fillId="0" borderId="2" xfId="0" applyNumberFormat="1" applyFont="1" applyFill="1" applyBorder="1" applyAlignment="1" applyProtection="1"/>
    <xf numFmtId="0" fontId="34" fillId="0" borderId="7" xfId="0" applyNumberFormat="1" applyFont="1" applyFill="1" applyBorder="1" applyAlignment="1" applyProtection="1"/>
    <xf numFmtId="0" fontId="34" fillId="0" borderId="7" xfId="0" applyNumberFormat="1" applyFont="1" applyFill="1" applyBorder="1" applyAlignment="1" applyProtection="1">
      <alignment horizontal="center" wrapText="1"/>
    </xf>
    <xf numFmtId="1" fontId="34" fillId="0" borderId="7" xfId="0" applyNumberFormat="1" applyFont="1" applyFill="1" applyBorder="1" applyAlignment="1" applyProtection="1">
      <alignment horizontal="center" wrapText="1"/>
    </xf>
    <xf numFmtId="1" fontId="34" fillId="0" borderId="7" xfId="0" applyNumberFormat="1" applyFont="1" applyFill="1" applyBorder="1" applyAlignment="1" applyProtection="1">
      <alignment wrapText="1"/>
    </xf>
    <xf numFmtId="0" fontId="34" fillId="0" borderId="2" xfId="0" applyNumberFormat="1" applyFont="1" applyFill="1" applyBorder="1" applyAlignment="1" applyProtection="1"/>
    <xf numFmtId="0" fontId="34" fillId="0" borderId="8" xfId="0" applyNumberFormat="1" applyFont="1" applyFill="1" applyBorder="1" applyAlignment="1" applyProtection="1">
      <alignment wrapText="1"/>
    </xf>
    <xf numFmtId="164" fontId="34" fillId="0" borderId="19" xfId="0" applyNumberFormat="1" applyFont="1" applyFill="1" applyBorder="1" applyAlignment="1" applyProtection="1"/>
    <xf numFmtId="0" fontId="11" fillId="0" borderId="17" xfId="0" applyNumberFormat="1" applyFont="1" applyFill="1" applyBorder="1" applyAlignment="1" applyProtection="1">
      <alignment vertical="top" wrapText="1"/>
    </xf>
    <xf numFmtId="0" fontId="34" fillId="0" borderId="17" xfId="0" applyNumberFormat="1" applyFont="1" applyFill="1" applyBorder="1" applyAlignment="1" applyProtection="1">
      <alignment vertical="top" wrapText="1"/>
    </xf>
    <xf numFmtId="0" fontId="11" fillId="0" borderId="0" xfId="0" applyNumberFormat="1" applyFont="1" applyFill="1" applyAlignment="1" applyProtection="1">
      <alignment vertical="top" wrapText="1"/>
    </xf>
    <xf numFmtId="0" fontId="34" fillId="0" borderId="0" xfId="0" applyNumberFormat="1" applyFont="1" applyFill="1" applyAlignment="1" applyProtection="1">
      <alignment vertical="top" wrapText="1"/>
    </xf>
    <xf numFmtId="0" fontId="1" fillId="9" borderId="8" xfId="0" applyNumberFormat="1" applyFont="1" applyFill="1" applyBorder="1" applyAlignment="1" applyProtection="1">
      <alignment horizontal="left" wrapText="1"/>
    </xf>
    <xf numFmtId="0" fontId="1" fillId="9" borderId="8" xfId="0" applyNumberFormat="1" applyFont="1" applyFill="1" applyBorder="1" applyAlignment="1" applyProtection="1">
      <alignment horizontal="left" vertical="center" wrapText="1"/>
    </xf>
    <xf numFmtId="0" fontId="0" fillId="15" borderId="8" xfId="0" applyNumberFormat="1" applyFill="1" applyBorder="1" applyAlignment="1" applyProtection="1">
      <alignment horizontal="left" wrapText="1"/>
    </xf>
    <xf numFmtId="0" fontId="1" fillId="15" borderId="8" xfId="0" applyNumberFormat="1" applyFont="1" applyFill="1" applyBorder="1" applyAlignment="1" applyProtection="1">
      <alignment horizontal="left" wrapText="1"/>
    </xf>
    <xf numFmtId="0" fontId="1" fillId="9" borderId="0" xfId="0" applyNumberFormat="1" applyFont="1" applyFill="1" applyAlignment="1" applyProtection="1">
      <alignment horizontal="left"/>
    </xf>
    <xf numFmtId="0" fontId="2" fillId="15" borderId="0" xfId="0" applyNumberFormat="1" applyFont="1" applyFill="1" applyAlignment="1" applyProtection="1">
      <alignment horizontal="left" wrapText="1"/>
    </xf>
    <xf numFmtId="0" fontId="40" fillId="15" borderId="8" xfId="0" applyNumberFormat="1" applyFont="1" applyFill="1" applyBorder="1" applyAlignment="1" applyProtection="1">
      <alignment horizontal="left" wrapText="1"/>
    </xf>
    <xf numFmtId="0" fontId="11" fillId="15" borderId="8" xfId="0" applyNumberFormat="1" applyFont="1" applyFill="1" applyBorder="1" applyAlignment="1" applyProtection="1">
      <alignment horizontal="left" vertical="center" wrapText="1"/>
    </xf>
    <xf numFmtId="0" fontId="0" fillId="0" borderId="0" xfId="0" applyNumberFormat="1" applyFill="1" applyAlignment="1" applyProtection="1">
      <alignment horizontal="left" wrapText="1"/>
    </xf>
    <xf numFmtId="0" fontId="10" fillId="8" borderId="7" xfId="0" applyNumberFormat="1" applyFont="1" applyFill="1" applyBorder="1" applyAlignment="1" applyProtection="1">
      <alignment horizontal="left" wrapText="1"/>
    </xf>
    <xf numFmtId="0" fontId="10" fillId="8" borderId="8" xfId="0" applyNumberFormat="1" applyFont="1" applyFill="1" applyBorder="1" applyAlignment="1" applyProtection="1">
      <alignment horizontal="left" wrapText="1"/>
    </xf>
    <xf numFmtId="0" fontId="10" fillId="8" borderId="9" xfId="0" applyNumberFormat="1" applyFont="1" applyFill="1" applyBorder="1" applyAlignment="1" applyProtection="1">
      <alignment horizontal="left" wrapText="1"/>
    </xf>
    <xf numFmtId="0" fontId="9" fillId="6" borderId="12" xfId="0" applyNumberFormat="1" applyFont="1" applyFill="1" applyBorder="1" applyAlignment="1" applyProtection="1">
      <alignment horizontal="left" vertical="top" wrapText="1"/>
    </xf>
    <xf numFmtId="0" fontId="15" fillId="6" borderId="11" xfId="0" applyNumberFormat="1" applyFont="1" applyFill="1" applyBorder="1" applyAlignment="1" applyProtection="1">
      <alignment vertical="top" wrapText="1"/>
    </xf>
    <xf numFmtId="0" fontId="31" fillId="0" borderId="10" xfId="0" applyNumberFormat="1" applyFont="1" applyFill="1" applyBorder="1" applyAlignment="1" applyProtection="1">
      <alignment vertical="top" wrapText="1"/>
    </xf>
    <xf numFmtId="0" fontId="10" fillId="0" borderId="7" xfId="0" applyFont="1" applyFill="1" applyBorder="1" applyAlignment="1" applyProtection="1">
      <alignment shrinkToFit="1"/>
    </xf>
    <xf numFmtId="0" fontId="10" fillId="0" borderId="8" xfId="0" applyFont="1" applyFill="1" applyBorder="1" applyAlignment="1" applyProtection="1">
      <alignment shrinkToFit="1"/>
    </xf>
    <xf numFmtId="0" fontId="10" fillId="8" borderId="8" xfId="0" applyNumberFormat="1" applyFont="1" applyFill="1" applyBorder="1" applyAlignment="1" applyProtection="1">
      <alignment shrinkToFit="1"/>
    </xf>
    <xf numFmtId="0" fontId="9" fillId="6" borderId="12" xfId="0" applyNumberFormat="1" applyFont="1" applyFill="1" applyBorder="1" applyAlignment="1" applyProtection="1">
      <alignment vertical="top" wrapText="1"/>
    </xf>
    <xf numFmtId="0" fontId="35" fillId="0" borderId="12" xfId="0" applyNumberFormat="1" applyFont="1" applyFill="1" applyBorder="1" applyAlignment="1" applyProtection="1">
      <alignment vertical="top"/>
    </xf>
    <xf numFmtId="0" fontId="35" fillId="0" borderId="11" xfId="0" applyNumberFormat="1" applyFont="1" applyFill="1" applyBorder="1" applyAlignment="1" applyProtection="1">
      <alignment vertical="top"/>
    </xf>
    <xf numFmtId="0" fontId="35" fillId="0" borderId="3" xfId="0" applyNumberFormat="1" applyFont="1" applyFill="1" applyBorder="1" applyAlignment="1" applyProtection="1">
      <alignment vertical="top"/>
    </xf>
    <xf numFmtId="0" fontId="35" fillId="0" borderId="10" xfId="0" applyNumberFormat="1" applyFont="1" applyFill="1" applyBorder="1" applyAlignment="1" applyProtection="1">
      <alignment vertical="top"/>
    </xf>
    <xf numFmtId="0" fontId="10" fillId="8" borderId="7" xfId="0" applyNumberFormat="1" applyFont="1" applyFill="1" applyBorder="1" applyAlignment="1" applyProtection="1">
      <alignment shrinkToFit="1"/>
    </xf>
    <xf numFmtId="0" fontId="27" fillId="6" borderId="2" xfId="0" applyNumberFormat="1" applyFont="1" applyFill="1" applyBorder="1" applyAlignment="1" applyProtection="1">
      <alignment horizontal="center" vertical="center"/>
    </xf>
    <xf numFmtId="0" fontId="0" fillId="0" borderId="12" xfId="0" applyNumberFormat="1" applyFill="1" applyBorder="1" applyAlignment="1" applyProtection="1">
      <alignment vertical="top" wrapText="1"/>
    </xf>
    <xf numFmtId="0" fontId="27" fillId="6" borderId="3" xfId="0" applyNumberFormat="1" applyFont="1" applyFill="1" applyBorder="1" applyAlignment="1" applyProtection="1">
      <alignment horizontal="center" wrapText="1"/>
    </xf>
    <xf numFmtId="0" fontId="11" fillId="4" borderId="7" xfId="0" applyNumberFormat="1" applyFont="1" applyFill="1" applyBorder="1" applyAlignment="1" applyProtection="1">
      <alignment horizontal="left" wrapText="1"/>
    </xf>
    <xf numFmtId="0" fontId="11" fillId="4" borderId="8" xfId="0" applyNumberFormat="1" applyFont="1" applyFill="1" applyBorder="1" applyAlignment="1" applyProtection="1">
      <alignment horizontal="left" wrapText="1"/>
    </xf>
    <xf numFmtId="0" fontId="9" fillId="6" borderId="0" xfId="0" applyNumberFormat="1" applyFont="1" applyFill="1" applyAlignment="1" applyProtection="1">
      <alignment horizontal="left" vertical="top" wrapText="1"/>
    </xf>
    <xf numFmtId="0" fontId="6" fillId="2" borderId="12" xfId="0" applyNumberFormat="1" applyFont="1" applyFill="1" applyBorder="1" applyAlignment="1" applyProtection="1">
      <alignment horizontal="left" vertical="top" wrapText="1"/>
    </xf>
    <xf numFmtId="0" fontId="6" fillId="2" borderId="0" xfId="0" applyNumberFormat="1" applyFont="1" applyFill="1" applyAlignment="1" applyProtection="1">
      <alignment horizontal="center"/>
    </xf>
    <xf numFmtId="0" fontId="6" fillId="2" borderId="14" xfId="0" applyNumberFormat="1" applyFont="1" applyFill="1" applyBorder="1" applyAlignment="1" applyProtection="1">
      <alignment horizontal="center"/>
    </xf>
    <xf numFmtId="0" fontId="9" fillId="6" borderId="12" xfId="0" applyNumberFormat="1" applyFont="1" applyFill="1" applyBorder="1" applyAlignment="1" applyProtection="1">
      <alignment horizontal="center"/>
    </xf>
    <xf numFmtId="0" fontId="9" fillId="6" borderId="11" xfId="0" applyNumberFormat="1" applyFont="1" applyFill="1" applyBorder="1" applyAlignment="1" applyProtection="1">
      <alignment horizontal="center"/>
    </xf>
    <xf numFmtId="0" fontId="6" fillId="2" borderId="12" xfId="0" applyNumberFormat="1" applyFont="1" applyFill="1" applyBorder="1" applyAlignment="1" applyProtection="1">
      <alignment horizontal="center"/>
    </xf>
    <xf numFmtId="0" fontId="6" fillId="2" borderId="11" xfId="0" applyNumberFormat="1" applyFont="1" applyFill="1" applyBorder="1" applyAlignment="1" applyProtection="1">
      <alignment horizontal="center"/>
    </xf>
    <xf numFmtId="0" fontId="11" fillId="0" borderId="0" xfId="0" applyNumberFormat="1" applyFont="1" applyFill="1" applyAlignment="1" applyProtection="1">
      <alignment horizontal="center" wrapText="1"/>
    </xf>
    <xf numFmtId="0" fontId="30" fillId="0" borderId="0" xfId="0" applyNumberFormat="1" applyFont="1" applyFill="1" applyAlignment="1" applyProtection="1">
      <alignment horizontal="center"/>
    </xf>
    <xf numFmtId="0" fontId="33" fillId="6" borderId="26" xfId="0" applyNumberFormat="1" applyFont="1" applyFill="1" applyBorder="1" applyAlignment="1" applyProtection="1">
      <alignment horizontal="center"/>
    </xf>
    <xf numFmtId="0" fontId="33" fillId="6" borderId="21" xfId="0" applyNumberFormat="1" applyFont="1" applyFill="1" applyBorder="1" applyAlignment="1" applyProtection="1">
      <alignment horizontal="center"/>
    </xf>
    <xf numFmtId="0" fontId="10" fillId="0" borderId="2"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34" fillId="0" borderId="7" xfId="0" applyNumberFormat="1" applyFont="1" applyFill="1" applyBorder="1" applyAlignment="1" applyProtection="1">
      <alignment wrapText="1"/>
    </xf>
    <xf numFmtId="0" fontId="34" fillId="0" borderId="9" xfId="0" applyNumberFormat="1" applyFont="1" applyFill="1" applyBorder="1" applyAlignment="1" applyProtection="1">
      <alignment wrapText="1"/>
    </xf>
    <xf numFmtId="0" fontId="34" fillId="0" borderId="7" xfId="0" applyNumberFormat="1" applyFont="1" applyFill="1" applyBorder="1" applyAlignment="1" applyProtection="1">
      <alignment vertical="top" wrapText="1"/>
    </xf>
    <xf numFmtId="0" fontId="34" fillId="0" borderId="9" xfId="0" applyNumberFormat="1" applyFont="1" applyFill="1" applyBorder="1" applyAlignment="1" applyProtection="1">
      <alignment vertical="top" wrapText="1"/>
    </xf>
    <xf numFmtId="0" fontId="34" fillId="0" borderId="7" xfId="0" applyNumberFormat="1" applyFont="1" applyFill="1" applyBorder="1" applyAlignment="1" applyProtection="1"/>
    <xf numFmtId="0" fontId="34" fillId="0" borderId="8" xfId="0" applyNumberFormat="1" applyFont="1" applyFill="1" applyBorder="1" applyAlignment="1" applyProtection="1"/>
    <xf numFmtId="0" fontId="34" fillId="0" borderId="9" xfId="0" applyNumberFormat="1" applyFont="1" applyFill="1" applyBorder="1" applyAlignment="1" applyProtection="1"/>
  </cellXfs>
  <cellStyles count="9">
    <cellStyle name="Normal" xfId="0" builtinId="0"/>
    <cellStyle name="Normal 2" xfId="1"/>
    <cellStyle name="Normal 2 2" xfId="3"/>
    <cellStyle name="Normal 3" xfId="2"/>
    <cellStyle name="Normal 4" xfId="4"/>
    <cellStyle name="Normal 5" xfId="5"/>
    <cellStyle name="Percent 2" xfId="6"/>
    <cellStyle name="Percent 3" xfId="7"/>
    <cellStyle name="Percent 4" xfId="8"/>
  </cellStyles>
  <dxfs count="207">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FF66"/>
        </patternFill>
      </fill>
    </dxf>
    <dxf>
      <fill>
        <patternFill patternType="solid">
          <bgColor rgb="FFFFFF66"/>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47"/>
      </font>
    </dxf>
  </dxfs>
  <tableStyles count="0" defaultTableStyle="TableStyleMedium2" defaultPivotStyle="PivotStyleLight16"/>
  <colors>
    <mruColors>
      <color rgb="FFFF8585"/>
      <color rgb="FF0000FF"/>
      <color rgb="FFDDE1EB"/>
      <color rgb="FFFF8F8F"/>
      <color rgb="FFFF8FFF"/>
      <color rgb="FFFFFF66"/>
      <color rgb="FF647B96"/>
      <color rgb="FFFFFF99"/>
      <color rgb="FFC0C0C0"/>
      <color rgb="FFAFC0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esa.ac.uk/index.php?option=com_collns&amp;task=show_colln&amp;Itemid=232&amp;c=C15031&amp;s=5&amp;wvy=any&amp;wvs=5&amp;isme=1" TargetMode="External"/><Relationship Id="rId1" Type="http://schemas.openxmlformats.org/officeDocument/2006/relationships/hyperlink" Target="mailto:liaison@hesa.ac.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00"/>
  <sheetViews>
    <sheetView showGridLines="0" zoomScale="80" zoomScaleNormal="80" workbookViewId="0">
      <selection activeCell="D24" sqref="D24"/>
    </sheetView>
  </sheetViews>
  <sheetFormatPr defaultColWidth="9.88671875" defaultRowHeight="13.2" x14ac:dyDescent="0.25"/>
  <cols>
    <col min="1" max="1" width="24.6640625" style="40" customWidth="1"/>
    <col min="2" max="2" width="72.6640625" style="40" customWidth="1"/>
    <col min="3" max="3" width="26" style="40" customWidth="1"/>
    <col min="4" max="4" width="25.33203125" style="40" customWidth="1"/>
    <col min="5" max="5" width="24.6640625" style="40" customWidth="1"/>
    <col min="6" max="6" width="19.6640625" style="40" customWidth="1"/>
    <col min="7" max="7" width="10.5546875" style="40" customWidth="1"/>
    <col min="8" max="8" width="9.88671875" style="40" customWidth="1"/>
    <col min="9" max="9" width="26" style="97" customWidth="1"/>
    <col min="10" max="10" width="15.5546875" style="40" customWidth="1"/>
    <col min="11" max="11" width="19.88671875" style="40" customWidth="1"/>
    <col min="12" max="12" width="9.88671875" style="40" customWidth="1"/>
    <col min="13" max="16384" width="9.88671875" style="40"/>
  </cols>
  <sheetData>
    <row r="1" spans="1:11" customFormat="1" ht="16.350000000000001" customHeight="1" x14ac:dyDescent="0.3">
      <c r="A1" s="41" t="s">
        <v>0</v>
      </c>
      <c r="B1" s="42"/>
      <c r="C1" s="43" t="s">
        <v>1</v>
      </c>
      <c r="D1" s="44">
        <v>1.1000000000000001</v>
      </c>
      <c r="E1" s="45"/>
      <c r="F1" s="45"/>
      <c r="G1" s="45"/>
      <c r="H1" s="45"/>
      <c r="I1" s="46"/>
      <c r="J1" s="45"/>
    </row>
    <row r="2" spans="1:11" x14ac:dyDescent="0.25">
      <c r="A2" s="47" t="s">
        <v>2</v>
      </c>
      <c r="B2" s="48" t="s">
        <v>3</v>
      </c>
      <c r="C2" s="49" t="s">
        <v>4</v>
      </c>
      <c r="D2" s="50">
        <f>COUNTIFS(G25:G196,"=Error",H25:H196,"=FAIL")</f>
        <v>0</v>
      </c>
      <c r="E2" s="51"/>
      <c r="F2" s="51"/>
      <c r="G2" s="51"/>
      <c r="H2" s="51"/>
      <c r="I2" s="52"/>
      <c r="J2" s="51"/>
    </row>
    <row r="3" spans="1:11" x14ac:dyDescent="0.25">
      <c r="A3" s="53" t="s">
        <v>5</v>
      </c>
      <c r="B3" s="54" t="s">
        <v>6</v>
      </c>
      <c r="C3" s="49" t="s">
        <v>7</v>
      </c>
      <c r="D3" s="49">
        <f>COUNTIFS(G25:G196,"=Warning",H25:H196,"=FAIL")</f>
        <v>0</v>
      </c>
      <c r="E3" s="51"/>
      <c r="F3" s="51"/>
      <c r="G3" s="51"/>
      <c r="H3" s="51"/>
      <c r="I3" s="52"/>
      <c r="J3" s="51"/>
    </row>
    <row r="4" spans="1:11" x14ac:dyDescent="0.25">
      <c r="A4" s="53" t="s">
        <v>8</v>
      </c>
      <c r="B4" s="55" t="s">
        <v>9</v>
      </c>
      <c r="C4" s="56"/>
      <c r="D4" s="56"/>
      <c r="E4" s="51"/>
      <c r="F4" s="51"/>
      <c r="G4" s="51"/>
      <c r="H4" s="51"/>
      <c r="I4" s="52"/>
      <c r="J4" s="51"/>
    </row>
    <row r="5" spans="1:11" x14ac:dyDescent="0.25">
      <c r="A5" s="57" t="s">
        <v>10</v>
      </c>
      <c r="B5" s="58">
        <v>16031</v>
      </c>
      <c r="C5" s="59"/>
      <c r="D5" s="60"/>
      <c r="E5" s="61"/>
      <c r="F5" s="61"/>
      <c r="G5" s="61"/>
      <c r="H5" s="61"/>
      <c r="I5" s="62"/>
      <c r="J5" s="61"/>
    </row>
    <row r="6" spans="1:11" x14ac:dyDescent="0.25">
      <c r="A6" s="528"/>
      <c r="B6" s="528"/>
      <c r="C6" s="63"/>
      <c r="D6" s="60"/>
      <c r="E6" s="61"/>
      <c r="F6" s="61"/>
      <c r="G6" s="61"/>
      <c r="H6" s="61"/>
      <c r="I6" s="62"/>
      <c r="J6" s="61"/>
    </row>
    <row r="8" spans="1:11" customFormat="1" ht="15.45" customHeight="1" x14ac:dyDescent="0.3">
      <c r="A8" s="64"/>
      <c r="B8" s="65"/>
      <c r="C8" s="63"/>
      <c r="D8" s="66"/>
      <c r="E8" s="67"/>
      <c r="F8" s="67"/>
      <c r="G8" s="66"/>
    </row>
    <row r="9" spans="1:11" customFormat="1" ht="15.45" customHeight="1" x14ac:dyDescent="0.3">
      <c r="A9" s="61" t="s">
        <v>11</v>
      </c>
      <c r="B9" s="68"/>
      <c r="C9" s="68"/>
      <c r="D9" s="66"/>
      <c r="E9" s="67"/>
      <c r="F9" s="67"/>
      <c r="G9" s="66"/>
    </row>
    <row r="10" spans="1:11" customFormat="1" ht="15.45" customHeight="1" x14ac:dyDescent="0.3">
      <c r="A10" s="61" t="s">
        <v>12</v>
      </c>
      <c r="B10" s="68"/>
      <c r="C10" s="68"/>
      <c r="D10" s="66"/>
      <c r="E10" s="67"/>
      <c r="F10" s="67"/>
      <c r="G10" s="66"/>
    </row>
    <row r="11" spans="1:11" customFormat="1" ht="15.45" customHeight="1" x14ac:dyDescent="0.3">
      <c r="A11" s="61"/>
      <c r="B11" s="68"/>
      <c r="C11" s="68"/>
      <c r="D11" s="66"/>
      <c r="E11" s="67"/>
      <c r="F11" s="67"/>
      <c r="G11" s="66"/>
    </row>
    <row r="12" spans="1:11" customFormat="1" ht="15.45" customHeight="1" x14ac:dyDescent="0.3">
      <c r="A12" s="40" t="s">
        <v>13</v>
      </c>
      <c r="B12" s="68"/>
      <c r="C12" s="68"/>
      <c r="D12" s="66"/>
      <c r="E12" s="67"/>
      <c r="F12" s="67"/>
      <c r="G12" s="66"/>
    </row>
    <row r="13" spans="1:11" x14ac:dyDescent="0.25">
      <c r="A13" s="40" t="s">
        <v>14</v>
      </c>
      <c r="B13" s="69"/>
      <c r="C13" s="64"/>
      <c r="D13" s="64"/>
      <c r="E13" s="64"/>
      <c r="F13" s="64"/>
      <c r="G13" s="64"/>
    </row>
    <row r="14" spans="1:11" customFormat="1" ht="14.7" customHeight="1" x14ac:dyDescent="0.3">
      <c r="A14" s="40" t="s">
        <v>15</v>
      </c>
      <c r="B14" s="70"/>
      <c r="C14" s="40"/>
      <c r="D14" s="71"/>
      <c r="E14" s="72"/>
      <c r="F14" s="71"/>
      <c r="G14" s="73"/>
    </row>
    <row r="15" spans="1:11" x14ac:dyDescent="0.25">
      <c r="A15" s="40" t="s">
        <v>16</v>
      </c>
      <c r="B15" s="70"/>
      <c r="D15" s="72"/>
      <c r="E15" s="72"/>
      <c r="F15" s="72"/>
      <c r="G15" s="74"/>
      <c r="H15" s="61"/>
      <c r="I15" s="62"/>
      <c r="J15" s="61"/>
      <c r="K15" s="61"/>
    </row>
    <row r="16" spans="1:11" x14ac:dyDescent="0.25">
      <c r="B16" s="70"/>
      <c r="D16" s="71"/>
      <c r="E16" s="71"/>
      <c r="F16" s="71"/>
      <c r="G16" s="73"/>
    </row>
    <row r="17" spans="1:11" x14ac:dyDescent="0.25">
      <c r="A17" s="40" t="s">
        <v>17</v>
      </c>
      <c r="B17" s="70"/>
      <c r="D17" s="71"/>
      <c r="E17" s="71"/>
      <c r="F17" s="71"/>
      <c r="G17" s="73"/>
    </row>
    <row r="18" spans="1:11" x14ac:dyDescent="0.25">
      <c r="A18" s="75" t="s">
        <v>18</v>
      </c>
      <c r="B18" s="70"/>
      <c r="D18" s="71"/>
      <c r="E18" s="71"/>
      <c r="F18" s="71"/>
      <c r="G18" s="73"/>
    </row>
    <row r="19" spans="1:11" x14ac:dyDescent="0.25">
      <c r="A19" s="75"/>
      <c r="B19" s="70"/>
      <c r="D19" s="71"/>
      <c r="E19" s="71"/>
      <c r="F19" s="71"/>
      <c r="G19" s="73"/>
    </row>
    <row r="20" spans="1:11" x14ac:dyDescent="0.25">
      <c r="A20" s="76"/>
      <c r="B20" s="69"/>
      <c r="C20" s="77"/>
      <c r="D20" s="77"/>
      <c r="E20" s="78"/>
      <c r="F20" s="78"/>
      <c r="G20" s="78"/>
    </row>
    <row r="21" spans="1:11" x14ac:dyDescent="0.25">
      <c r="A21" s="79" t="s">
        <v>19</v>
      </c>
      <c r="B21" s="79"/>
      <c r="C21" s="80"/>
      <c r="D21" s="81"/>
      <c r="E21" s="81"/>
      <c r="F21" s="81"/>
      <c r="G21" s="81"/>
      <c r="H21" s="81"/>
      <c r="I21" s="81"/>
      <c r="J21" s="62"/>
      <c r="K21" s="61"/>
    </row>
    <row r="22" spans="1:11" x14ac:dyDescent="0.25">
      <c r="A22" s="82"/>
      <c r="B22" s="83"/>
      <c r="C22" s="84"/>
      <c r="D22" s="84"/>
      <c r="E22" s="84"/>
      <c r="F22" s="84"/>
      <c r="G22" s="84"/>
      <c r="H22" s="84"/>
      <c r="I22" s="84"/>
      <c r="J22" s="62"/>
      <c r="K22" s="61"/>
    </row>
    <row r="23" spans="1:11" x14ac:dyDescent="0.25">
      <c r="A23" s="85"/>
      <c r="B23" s="86"/>
      <c r="C23" s="87"/>
      <c r="D23" s="88"/>
      <c r="E23" s="88"/>
      <c r="F23" s="87"/>
      <c r="G23" s="87"/>
      <c r="H23" s="87"/>
      <c r="I23" s="87"/>
      <c r="J23" s="62"/>
      <c r="K23" s="89"/>
    </row>
    <row r="24" spans="1:11" x14ac:dyDescent="0.25">
      <c r="A24" s="90" t="s">
        <v>20</v>
      </c>
      <c r="B24" s="64" t="s">
        <v>21</v>
      </c>
      <c r="C24" s="64"/>
      <c r="D24" s="91"/>
      <c r="E24" s="63" t="s">
        <v>22</v>
      </c>
      <c r="F24" s="63"/>
      <c r="G24" s="63" t="s">
        <v>23</v>
      </c>
      <c r="H24" s="92" t="s">
        <v>24</v>
      </c>
      <c r="I24" s="93"/>
      <c r="J24" s="94"/>
      <c r="K24" s="95"/>
    </row>
    <row r="25" spans="1:11" x14ac:dyDescent="0.25">
      <c r="B25" s="96"/>
      <c r="C25" s="96"/>
      <c r="D25" s="96"/>
      <c r="E25" s="96"/>
      <c r="F25" s="96"/>
      <c r="G25" s="96"/>
      <c r="H25" s="96"/>
      <c r="I25" s="97">
        <f>C6</f>
        <v>0</v>
      </c>
      <c r="K25" s="98"/>
    </row>
    <row r="26" spans="1:11" x14ac:dyDescent="0.25">
      <c r="A26" s="99" t="s">
        <v>25</v>
      </c>
      <c r="B26" s="100" t="s">
        <v>26</v>
      </c>
      <c r="C26" s="100"/>
      <c r="D26" s="100"/>
      <c r="E26" s="99" t="s">
        <v>27</v>
      </c>
      <c r="F26" s="99"/>
      <c r="G26" s="99" t="s">
        <v>28</v>
      </c>
      <c r="H26" s="96" t="str">
        <f>IF(Table_1_UK!H6&lt;&gt;0,"PASS","FAIL")</f>
        <v>PASS</v>
      </c>
      <c r="I26" s="97">
        <f>Table_1_UK!H6</f>
        <v>278493</v>
      </c>
    </row>
    <row r="27" spans="1:11" x14ac:dyDescent="0.25">
      <c r="A27" s="99" t="s">
        <v>29</v>
      </c>
      <c r="B27" s="100" t="s">
        <v>30</v>
      </c>
      <c r="C27" s="100"/>
      <c r="D27" s="100"/>
      <c r="E27" s="99" t="s">
        <v>31</v>
      </c>
      <c r="F27" s="99"/>
      <c r="G27" s="99" t="s">
        <v>28</v>
      </c>
      <c r="H27" s="96" t="str">
        <f>IF(Table_1_UK!H7=0,"FAIL","PASS")</f>
        <v>PASS</v>
      </c>
      <c r="I27" s="97">
        <f>Table_1_UK!H7</f>
        <v>191844</v>
      </c>
    </row>
    <row r="28" spans="1:11" x14ac:dyDescent="0.25">
      <c r="A28" s="99" t="s">
        <v>32</v>
      </c>
      <c r="B28" s="100" t="s">
        <v>33</v>
      </c>
      <c r="C28" s="100"/>
      <c r="D28" s="100"/>
      <c r="E28" s="99" t="s">
        <v>34</v>
      </c>
      <c r="F28" s="99"/>
      <c r="G28" s="99" t="s">
        <v>35</v>
      </c>
      <c r="H28" s="96" t="str">
        <f>IF(Table_1_UK!H8&lt;&gt;0,"PASS","FAIL")</f>
        <v>PASS</v>
      </c>
      <c r="I28" s="97">
        <f>Table_1_UK!H8</f>
        <v>265252</v>
      </c>
    </row>
    <row r="29" spans="1:11" x14ac:dyDescent="0.25">
      <c r="A29" s="99" t="s">
        <v>36</v>
      </c>
      <c r="B29" s="100" t="s">
        <v>37</v>
      </c>
      <c r="C29" s="100"/>
      <c r="D29" s="100"/>
      <c r="E29" s="99" t="s">
        <v>38</v>
      </c>
      <c r="F29" s="99"/>
      <c r="G29" s="99" t="s">
        <v>28</v>
      </c>
      <c r="H29" s="96" t="str">
        <f>IF(Table_1_UK!H9&lt;&gt;0,"PASS","FAIL")</f>
        <v>PASS</v>
      </c>
      <c r="I29" s="97">
        <f>Table_1_UK!H9</f>
        <v>156814</v>
      </c>
    </row>
    <row r="30" spans="1:11" x14ac:dyDescent="0.25">
      <c r="A30" s="99" t="s">
        <v>39</v>
      </c>
      <c r="B30" s="100" t="s">
        <v>40</v>
      </c>
      <c r="C30" s="100"/>
      <c r="D30" s="100"/>
      <c r="E30" s="99" t="s">
        <v>41</v>
      </c>
      <c r="F30" s="99"/>
      <c r="G30" s="99" t="s">
        <v>35</v>
      </c>
      <c r="H30" s="96" t="str">
        <f>IF(Table_1_UK!H10&lt;&gt;0,"PASS","FAIL")</f>
        <v>PASS</v>
      </c>
      <c r="I30" s="97">
        <f>Table_1_UK!H10</f>
        <v>14548</v>
      </c>
    </row>
    <row r="31" spans="1:11" x14ac:dyDescent="0.25">
      <c r="A31" s="99" t="s">
        <v>42</v>
      </c>
      <c r="B31" s="100" t="s">
        <v>43</v>
      </c>
      <c r="C31" s="100"/>
      <c r="D31" s="100"/>
      <c r="E31" s="99" t="s">
        <v>44</v>
      </c>
      <c r="F31" s="99"/>
      <c r="G31" s="99" t="s">
        <v>35</v>
      </c>
      <c r="H31" s="96" t="str">
        <f>IF(Table_1_UK!H11&lt;&gt;0,"PASS","FAIL")</f>
        <v>PASS</v>
      </c>
      <c r="I31" s="97">
        <f>Table_1_UK!H11</f>
        <v>21896</v>
      </c>
      <c r="K31" s="98"/>
    </row>
    <row r="32" spans="1:11" x14ac:dyDescent="0.25">
      <c r="A32" s="99" t="s">
        <v>45</v>
      </c>
      <c r="B32" s="100" t="s">
        <v>46</v>
      </c>
      <c r="C32" s="100"/>
      <c r="D32" s="100"/>
      <c r="E32" s="99" t="s">
        <v>47</v>
      </c>
      <c r="F32" s="99"/>
      <c r="G32" s="99" t="s">
        <v>28</v>
      </c>
      <c r="H32" s="96" t="str">
        <f>IF(Table_1_UK!H12&lt;&gt;0,"PASS","FAIL")</f>
        <v>PASS</v>
      </c>
      <c r="I32" s="97">
        <f>Table_1_UK!H12</f>
        <v>928847</v>
      </c>
    </row>
    <row r="33" spans="1:11" x14ac:dyDescent="0.25">
      <c r="A33" s="99" t="s">
        <v>48</v>
      </c>
      <c r="B33" s="100" t="s">
        <v>49</v>
      </c>
      <c r="C33" s="100"/>
      <c r="D33" s="100"/>
      <c r="E33" s="99" t="s">
        <v>50</v>
      </c>
      <c r="F33" s="99"/>
      <c r="G33" s="99" t="s">
        <v>28</v>
      </c>
      <c r="H33" s="96" t="str">
        <f>IF(Table_1_UK!I12&lt;&gt;0,"PASS","FAIL")</f>
        <v>PASS</v>
      </c>
      <c r="I33" s="97">
        <f>Table_1_UK!I12</f>
        <v>908465</v>
      </c>
    </row>
    <row r="34" spans="1:11" x14ac:dyDescent="0.25">
      <c r="A34" s="99" t="s">
        <v>51</v>
      </c>
      <c r="B34" s="100" t="s">
        <v>52</v>
      </c>
      <c r="C34" s="100"/>
      <c r="D34" s="100"/>
      <c r="E34" s="99" t="s">
        <v>53</v>
      </c>
      <c r="F34" s="99"/>
      <c r="G34" s="99" t="s">
        <v>28</v>
      </c>
      <c r="H34" s="96" t="str">
        <f>IF(Table_1_UK!H20&lt;&gt;0,"PASS","FAIL")</f>
        <v>PASS</v>
      </c>
      <c r="I34" s="97">
        <f>Table_1_UK!H20</f>
        <v>872645</v>
      </c>
    </row>
    <row r="35" spans="1:11" x14ac:dyDescent="0.25">
      <c r="A35" s="99" t="s">
        <v>54</v>
      </c>
      <c r="B35" s="100" t="s">
        <v>55</v>
      </c>
      <c r="C35" s="100"/>
      <c r="D35" s="100"/>
      <c r="E35" s="99" t="s">
        <v>56</v>
      </c>
      <c r="F35" s="99"/>
      <c r="G35" s="99" t="s">
        <v>28</v>
      </c>
      <c r="H35" s="96" t="str">
        <f>IF(Table_1_UK!I20&lt;&gt;0,"PASS","FAIL")</f>
        <v>PASS</v>
      </c>
      <c r="I35" s="97">
        <f>Table_1_UK!I20</f>
        <v>843993</v>
      </c>
    </row>
    <row r="36" spans="1:11" customFormat="1" ht="30" customHeight="1" x14ac:dyDescent="0.3">
      <c r="A36" s="99" t="s">
        <v>57</v>
      </c>
      <c r="B36" s="523" t="s">
        <v>58</v>
      </c>
      <c r="C36" s="523"/>
      <c r="D36" s="523"/>
      <c r="E36" s="102" t="s">
        <v>59</v>
      </c>
      <c r="F36" s="99"/>
      <c r="G36" s="99" t="s">
        <v>35</v>
      </c>
      <c r="H36" s="96" t="str">
        <f>IF(AND(OR(Table_1_UK!H32=0,Table_5_UK!T61&lt;&gt;0),OR(Table_5_UK!T61=0,Table_1_UK!H32&lt;&gt;0)),"PASS","FAIL")</f>
        <v>PASS</v>
      </c>
      <c r="I36" s="97" t="str">
        <f>(Table_1_UK!H32&amp;", "&amp;Table_5_UK!T61)</f>
        <v>0, 0</v>
      </c>
      <c r="J36" s="40"/>
      <c r="K36" s="40"/>
    </row>
    <row r="37" spans="1:11" customFormat="1" ht="26.25" customHeight="1" x14ac:dyDescent="0.3">
      <c r="A37" s="99" t="s">
        <v>60</v>
      </c>
      <c r="B37" s="526" t="s">
        <v>61</v>
      </c>
      <c r="C37" s="526"/>
      <c r="D37" s="526"/>
      <c r="E37" s="103" t="s">
        <v>62</v>
      </c>
      <c r="F37" s="104"/>
      <c r="G37" s="96" t="s">
        <v>28</v>
      </c>
      <c r="H37" s="96" t="str">
        <f>IF(Table_1_UK!H43=Table_1_UK!H52,"PASS","FAIL")</f>
        <v>PASS</v>
      </c>
      <c r="I37" s="97" t="str">
        <f>(Table_1_UK!H43&amp;", "&amp;Table_1_UK!H52)</f>
        <v>125312, 125312</v>
      </c>
      <c r="J37" s="40"/>
      <c r="K37" s="105"/>
    </row>
    <row r="38" spans="1:11" x14ac:dyDescent="0.25">
      <c r="A38" s="106" t="s">
        <v>63</v>
      </c>
      <c r="B38" s="523" t="s">
        <v>64</v>
      </c>
      <c r="C38" s="523"/>
      <c r="D38" s="523"/>
      <c r="E38" s="96" t="s">
        <v>65</v>
      </c>
      <c r="F38" s="96"/>
      <c r="G38" s="96" t="s">
        <v>28</v>
      </c>
      <c r="H38" s="107" t="str">
        <f>IF(AND(SUM(Table_1_UK!H41)&lt;&gt;0,ISBLANK(Table_1_UK!M41)),"FAIL","PASS")</f>
        <v>PASS</v>
      </c>
      <c r="I38" s="97" t="str">
        <f>Table_1_UK!H41&amp;", "&amp;Table_1_UK!M41</f>
        <v xml:space="preserve">0, </v>
      </c>
      <c r="K38" s="105"/>
    </row>
    <row r="39" spans="1:11" x14ac:dyDescent="0.25">
      <c r="A39" s="106" t="s">
        <v>66</v>
      </c>
      <c r="B39" s="523" t="s">
        <v>67</v>
      </c>
      <c r="C39" s="523"/>
      <c r="D39" s="523"/>
      <c r="E39" s="96" t="s">
        <v>65</v>
      </c>
      <c r="F39" s="96"/>
      <c r="G39" s="96" t="s">
        <v>28</v>
      </c>
      <c r="H39" s="107" t="str">
        <f>IF(AND(SUM(Table_1_UK!H41)=0,NOT(ISBLANK(Table_1_UK!M41))),"FAIL","PASS")</f>
        <v>PASS</v>
      </c>
      <c r="I39" s="108">
        <f>Table_1_UK!H41</f>
        <v>0</v>
      </c>
      <c r="K39" s="105"/>
    </row>
    <row r="40" spans="1:11" x14ac:dyDescent="0.25">
      <c r="A40" s="106" t="s">
        <v>68</v>
      </c>
      <c r="B40" s="523" t="s">
        <v>69</v>
      </c>
      <c r="C40" s="523"/>
      <c r="D40" s="523"/>
      <c r="E40" s="96" t="s">
        <v>70</v>
      </c>
      <c r="F40" s="96"/>
      <c r="G40" s="96" t="s">
        <v>35</v>
      </c>
      <c r="H40" s="107" t="str">
        <f>IF((ABS(Table_1_UK!H43-(Table_3_UK!H63-Table_3_UK!I63)))&gt;5, "FAIL", "PASS")</f>
        <v>PASS</v>
      </c>
      <c r="I40" s="108" t="str">
        <f>Table_1_UK!H43&amp;", "&amp;Table_3_UK!H63&amp;", "&amp;Table_3_UK!I63</f>
        <v>125312, 2045939, 1920627</v>
      </c>
      <c r="K40" s="105"/>
    </row>
    <row r="41" spans="1:11" s="98" customFormat="1" x14ac:dyDescent="0.25">
      <c r="A41" s="99" t="s">
        <v>71</v>
      </c>
      <c r="B41" s="523" t="s">
        <v>72</v>
      </c>
      <c r="C41" s="523"/>
      <c r="D41" s="523"/>
      <c r="E41" s="99" t="s">
        <v>73</v>
      </c>
      <c r="F41" s="99"/>
      <c r="G41" s="96" t="s">
        <v>35</v>
      </c>
      <c r="H41" s="96" t="str">
        <f>IF(Table_2_UK!N11=0,"PASS","FAIL")</f>
        <v>PASS</v>
      </c>
      <c r="I41" s="97">
        <f>Table_2_UK!N11</f>
        <v>0</v>
      </c>
    </row>
    <row r="42" spans="1:11" s="98" customFormat="1" x14ac:dyDescent="0.25">
      <c r="A42" s="99" t="s">
        <v>74</v>
      </c>
      <c r="B42" s="523" t="s">
        <v>75</v>
      </c>
      <c r="C42" s="523"/>
      <c r="D42" s="523"/>
      <c r="E42" s="99" t="s">
        <v>76</v>
      </c>
      <c r="F42" s="99"/>
      <c r="G42" s="96" t="s">
        <v>28</v>
      </c>
      <c r="H42" s="96" t="str">
        <f>IF(Table_2_UK!N20=0,"PASS","FAIL")</f>
        <v>PASS</v>
      </c>
      <c r="I42" s="97">
        <f>Table_2_UK!N20</f>
        <v>0</v>
      </c>
    </row>
    <row r="43" spans="1:11" x14ac:dyDescent="0.25">
      <c r="A43" s="99" t="s">
        <v>77</v>
      </c>
      <c r="B43" s="100" t="s">
        <v>78</v>
      </c>
      <c r="C43" s="100"/>
      <c r="D43" s="100"/>
      <c r="E43" s="99" t="s">
        <v>79</v>
      </c>
      <c r="F43" s="99"/>
      <c r="G43" s="99" t="s">
        <v>28</v>
      </c>
      <c r="H43" s="96" t="str">
        <f>IF(Table_3_UK!H63&lt;&gt;0,"PASS","FAIL")</f>
        <v>PASS</v>
      </c>
      <c r="I43" s="97">
        <f>Table_3_UK!H63</f>
        <v>2045939</v>
      </c>
    </row>
    <row r="44" spans="1:11" x14ac:dyDescent="0.25">
      <c r="A44" s="99" t="s">
        <v>80</v>
      </c>
      <c r="B44" s="100" t="s">
        <v>81</v>
      </c>
      <c r="C44" s="100"/>
      <c r="D44" s="100"/>
      <c r="E44" s="99" t="s">
        <v>82</v>
      </c>
      <c r="F44" s="99"/>
      <c r="G44" s="99" t="s">
        <v>28</v>
      </c>
      <c r="H44" s="96" t="str">
        <f>IF(Table_3_UK!I63&lt;&gt;0,"PASS","FAIL")</f>
        <v>PASS</v>
      </c>
      <c r="I44" s="97">
        <f>Table_3_UK!I63</f>
        <v>1920627</v>
      </c>
    </row>
    <row r="45" spans="1:11" x14ac:dyDescent="0.25">
      <c r="A45" s="99" t="s">
        <v>83</v>
      </c>
      <c r="B45" s="101" t="s">
        <v>84</v>
      </c>
      <c r="C45" s="101"/>
      <c r="D45" s="101"/>
      <c r="E45" s="99" t="s">
        <v>85</v>
      </c>
      <c r="F45" s="99"/>
      <c r="G45" s="99" t="s">
        <v>28</v>
      </c>
      <c r="H45" s="96" t="str">
        <f>IF(Table_3_UK!H15&lt;&gt;0,"PASS","FAIL")</f>
        <v>PASS</v>
      </c>
      <c r="I45" s="97">
        <f>Table_3_UK!H15</f>
        <v>2359854</v>
      </c>
    </row>
    <row r="46" spans="1:11" x14ac:dyDescent="0.25">
      <c r="A46" s="99" t="s">
        <v>86</v>
      </c>
      <c r="B46" s="101" t="s">
        <v>87</v>
      </c>
      <c r="C46" s="101"/>
      <c r="D46" s="101"/>
      <c r="E46" s="99" t="s">
        <v>88</v>
      </c>
      <c r="F46" s="99"/>
      <c r="G46" s="99" t="s">
        <v>28</v>
      </c>
      <c r="H46" s="96" t="str">
        <f>IF(Table_3_UK!I15&lt;&gt;0,"PASS","FAIL")</f>
        <v>PASS</v>
      </c>
      <c r="I46" s="97">
        <f>Table_3_UK!I15</f>
        <v>2175947</v>
      </c>
    </row>
    <row r="47" spans="1:11" x14ac:dyDescent="0.25">
      <c r="A47" s="99" t="s">
        <v>89</v>
      </c>
      <c r="B47" s="100" t="s">
        <v>90</v>
      </c>
      <c r="C47" s="100"/>
      <c r="D47" s="101"/>
      <c r="E47" s="99" t="s">
        <v>91</v>
      </c>
      <c r="F47" s="99"/>
      <c r="G47" s="99" t="s">
        <v>28</v>
      </c>
      <c r="H47" s="96" t="str">
        <f>IF(Table_3_UK!H23&lt;&gt;0,"PASS","FAIL")</f>
        <v>PASS</v>
      </c>
      <c r="I47" s="97">
        <f>Table_3_UK!H23</f>
        <v>570821</v>
      </c>
    </row>
    <row r="48" spans="1:11" x14ac:dyDescent="0.25">
      <c r="A48" s="99" t="s">
        <v>92</v>
      </c>
      <c r="B48" s="100" t="s">
        <v>93</v>
      </c>
      <c r="C48" s="100"/>
      <c r="D48" s="101"/>
      <c r="E48" s="99" t="s">
        <v>94</v>
      </c>
      <c r="F48" s="99"/>
      <c r="G48" s="99" t="s">
        <v>28</v>
      </c>
      <c r="H48" s="96" t="str">
        <f>IF(Table_3_UK!I23&lt;&gt;0,"PASS","FAIL")</f>
        <v>PASS</v>
      </c>
      <c r="I48" s="97">
        <f>Table_3_UK!I23</f>
        <v>531292</v>
      </c>
    </row>
    <row r="49" spans="1:11" x14ac:dyDescent="0.25">
      <c r="A49" s="99" t="s">
        <v>95</v>
      </c>
      <c r="B49" s="523" t="s">
        <v>96</v>
      </c>
      <c r="C49" s="523"/>
      <c r="D49" s="523"/>
      <c r="E49" s="99" t="s">
        <v>97</v>
      </c>
      <c r="F49" s="99"/>
      <c r="G49" s="99" t="s">
        <v>35</v>
      </c>
      <c r="H49" s="96" t="str">
        <f>IF(Table_3_UK!H31&lt;&gt;0,"PASS","FAIL")</f>
        <v>PASS</v>
      </c>
      <c r="I49" s="97">
        <f>Table_3_UK!H31</f>
        <v>304527</v>
      </c>
    </row>
    <row r="50" spans="1:11" x14ac:dyDescent="0.25">
      <c r="A50" s="99" t="s">
        <v>98</v>
      </c>
      <c r="B50" s="523" t="s">
        <v>99</v>
      </c>
      <c r="C50" s="523"/>
      <c r="D50" s="523"/>
      <c r="E50" s="99" t="s">
        <v>100</v>
      </c>
      <c r="F50" s="99"/>
      <c r="G50" s="99" t="s">
        <v>35</v>
      </c>
      <c r="H50" s="96" t="str">
        <f>IF(Table_3_UK!I31&lt;&gt;0,"PASS","FAIL")</f>
        <v>PASS</v>
      </c>
      <c r="I50" s="97">
        <f>Table_3_UK!I31</f>
        <v>276232</v>
      </c>
    </row>
    <row r="51" spans="1:11" x14ac:dyDescent="0.25">
      <c r="A51" s="99" t="s">
        <v>101</v>
      </c>
      <c r="B51" s="100" t="s">
        <v>102</v>
      </c>
      <c r="C51" s="100"/>
      <c r="D51" s="100"/>
      <c r="E51" s="99" t="s">
        <v>103</v>
      </c>
      <c r="F51" s="99"/>
      <c r="G51" s="99" t="s">
        <v>28</v>
      </c>
      <c r="H51" s="107" t="str">
        <f>IF(Table_3_UK!H51=Table_3_UK!H63,"PASS","FAIL")</f>
        <v>PASS</v>
      </c>
      <c r="I51" s="97" t="str">
        <f>(Table_3_UK!H51&amp;", "&amp;Table_3_UK!H63)</f>
        <v>2045939, 2045939</v>
      </c>
    </row>
    <row r="52" spans="1:11" x14ac:dyDescent="0.25">
      <c r="A52" s="99" t="s">
        <v>104</v>
      </c>
      <c r="B52" s="100" t="s">
        <v>105</v>
      </c>
      <c r="C52" s="100"/>
      <c r="D52" s="100"/>
      <c r="E52" s="99" t="s">
        <v>106</v>
      </c>
      <c r="F52" s="99"/>
      <c r="G52" s="99" t="s">
        <v>28</v>
      </c>
      <c r="H52" s="107" t="str">
        <f>IF(Table_3_UK!I51=Table_3_UK!I63,"PASS","FAIL")</f>
        <v>PASS</v>
      </c>
      <c r="I52" s="97" t="str">
        <f>(Table_3_UK!I51&amp;", "&amp;Table_3_UK!I63)</f>
        <v>1920627, 1920627</v>
      </c>
    </row>
    <row r="53" spans="1:11" x14ac:dyDescent="0.25">
      <c r="A53" s="99" t="s">
        <v>107</v>
      </c>
      <c r="B53" s="109" t="s">
        <v>108</v>
      </c>
      <c r="C53" s="109"/>
      <c r="D53" s="100"/>
      <c r="E53" s="110" t="s">
        <v>109</v>
      </c>
      <c r="F53" s="110"/>
      <c r="G53" s="96" t="s">
        <v>28</v>
      </c>
      <c r="H53" s="96" t="str">
        <f>IF(Table_3_UK!H8&lt;=0,"PASS","FAIL")</f>
        <v>PASS</v>
      </c>
      <c r="I53" s="97">
        <f>Table_3_UK!H8</f>
        <v>0</v>
      </c>
      <c r="K53" s="98"/>
    </row>
    <row r="54" spans="1:11" x14ac:dyDescent="0.25">
      <c r="A54" s="99" t="s">
        <v>110</v>
      </c>
      <c r="B54" s="109" t="s">
        <v>111</v>
      </c>
      <c r="C54" s="109"/>
      <c r="D54" s="109"/>
      <c r="E54" s="110" t="s">
        <v>112</v>
      </c>
      <c r="F54" s="110"/>
      <c r="G54" s="96" t="s">
        <v>28</v>
      </c>
      <c r="H54" s="96" t="str">
        <f>IF(Table_3_UK!I8&lt;=0,"PASS","FAIL")</f>
        <v>PASS</v>
      </c>
      <c r="I54" s="97">
        <f>Table_3_UK!I8</f>
        <v>0</v>
      </c>
      <c r="K54" s="98"/>
    </row>
    <row r="55" spans="1:11" x14ac:dyDescent="0.25">
      <c r="A55" s="106" t="s">
        <v>113</v>
      </c>
      <c r="B55" s="100" t="s">
        <v>114</v>
      </c>
      <c r="C55" s="100"/>
      <c r="D55" s="100"/>
      <c r="E55" s="107" t="s">
        <v>115</v>
      </c>
      <c r="F55" s="107"/>
      <c r="G55" s="107" t="s">
        <v>28</v>
      </c>
      <c r="H55" s="107" t="str">
        <f>IF(AND(B4="S",(Table_3_UK!H20&lt;&gt;Table_3_Scotland!H11)),"FAIL","PASS")</f>
        <v>PASS</v>
      </c>
      <c r="I55" s="97" t="str">
        <f>Table_3_UK!H20&amp;", "&amp;Table_3_Scotland!H11</f>
        <v>195000, 195000</v>
      </c>
      <c r="K55" s="111"/>
    </row>
    <row r="56" spans="1:11" x14ac:dyDescent="0.25">
      <c r="A56" s="106" t="s">
        <v>116</v>
      </c>
      <c r="B56" s="100" t="s">
        <v>117</v>
      </c>
      <c r="C56" s="100"/>
      <c r="D56" s="100"/>
      <c r="E56" s="96" t="s">
        <v>118</v>
      </c>
      <c r="F56" s="96"/>
      <c r="G56" s="107" t="s">
        <v>28</v>
      </c>
      <c r="H56" s="107" t="str">
        <f>IF(AND(B4="S",(Table_3_UK!H21&lt;&gt;Table_3_Scotland!H19)),"FAIL","PASS")</f>
        <v>PASS</v>
      </c>
      <c r="I56" s="97" t="str">
        <f>Table_3_UK!H21&amp;", "&amp;Table_3_Scotland!H19</f>
        <v>250207, 250207</v>
      </c>
      <c r="K56" s="111"/>
    </row>
    <row r="57" spans="1:11" x14ac:dyDescent="0.25">
      <c r="A57" s="106" t="s">
        <v>119</v>
      </c>
      <c r="B57" s="100" t="s">
        <v>120</v>
      </c>
      <c r="C57" s="100"/>
      <c r="D57" s="100"/>
      <c r="E57" s="96" t="s">
        <v>121</v>
      </c>
      <c r="F57" s="96"/>
      <c r="G57" s="107" t="s">
        <v>28</v>
      </c>
      <c r="H57" s="107" t="str">
        <f>IF(AND(B4="S",(Table_3_UK!I20&lt;&gt;Table_3_Scotland!I11)),"FAIL","PASS")</f>
        <v>PASS</v>
      </c>
      <c r="I57" s="97" t="str">
        <f>Table_3_UK!I20&amp;", "&amp;Table_3_Scotland!I11</f>
        <v>218062, 218062</v>
      </c>
      <c r="K57" s="111"/>
    </row>
    <row r="58" spans="1:11" x14ac:dyDescent="0.25">
      <c r="A58" s="106" t="s">
        <v>122</v>
      </c>
      <c r="B58" s="100" t="s">
        <v>123</v>
      </c>
      <c r="C58" s="100"/>
      <c r="D58" s="100"/>
      <c r="E58" s="96" t="s">
        <v>124</v>
      </c>
      <c r="F58" s="96"/>
      <c r="G58" s="107" t="s">
        <v>28</v>
      </c>
      <c r="H58" s="107" t="str">
        <f>IF(AND(B4="S",(Table_3_UK!I21&lt;&gt;Table_3_Scotland!I19)),"FAIL","PASS")</f>
        <v>PASS</v>
      </c>
      <c r="I58" s="97" t="str">
        <f>Table_3_UK!I21&amp;", "&amp;Table_3_Scotland!I19</f>
        <v>175783, 175783</v>
      </c>
      <c r="K58" s="111"/>
    </row>
    <row r="59" spans="1:11" x14ac:dyDescent="0.25">
      <c r="A59" s="106" t="s">
        <v>125</v>
      </c>
      <c r="B59" s="100" t="s">
        <v>126</v>
      </c>
      <c r="C59" s="100"/>
      <c r="D59" s="100"/>
      <c r="E59" s="523" t="s">
        <v>127</v>
      </c>
      <c r="F59" s="523"/>
      <c r="G59" s="96" t="s">
        <v>28</v>
      </c>
      <c r="H59" s="107" t="str">
        <f>IF(AND(B4="S", OR(Table_3_Scotland!H11=0,Table_3_Scotland!I11=0,Table_3_Scotland!H19=0,Table_3_Scotland!I19=0)),"FAIL","PASS")</f>
        <v>PASS</v>
      </c>
      <c r="I59" s="97" t="str">
        <f>Table_3_Scotland!H11&amp;", "&amp;Table_3_Scotland!I11&amp;", "&amp;Table_3_Scotland!H19&amp;", "&amp;Table_3_Scotland!I19</f>
        <v>195000, 218062, 250207, 175783</v>
      </c>
      <c r="J59" s="97"/>
      <c r="K59" s="97"/>
    </row>
    <row r="60" spans="1:11" x14ac:dyDescent="0.25">
      <c r="A60" s="106" t="s">
        <v>128</v>
      </c>
      <c r="B60" s="100" t="s">
        <v>129</v>
      </c>
      <c r="C60" s="100"/>
      <c r="D60" s="100"/>
      <c r="E60" s="523" t="s">
        <v>127</v>
      </c>
      <c r="F60" s="523"/>
      <c r="G60" s="96" t="s">
        <v>28</v>
      </c>
      <c r="H60" s="107" t="str">
        <f>IF(AND(OR(B4="E",B4="W",B4="N"),OR(Table_3_Scotland!H11&gt;0,Table_3_Scotland!I11&gt;0,Table_3_Scotland!H19&gt;0,Table_3_Scotland!I19&gt;0)),"FAIL","PASS")</f>
        <v>PASS</v>
      </c>
      <c r="I60" s="97" t="str">
        <f>Table_3_Scotland!H11&amp;", "&amp;Table_3_Scotland!I11&amp;", "&amp;Table_3_Scotland!H19&amp;", "&amp;Table_3_Scotland!I19</f>
        <v>195000, 218062, 250207, 175783</v>
      </c>
      <c r="J60" s="69"/>
      <c r="K60" s="69"/>
    </row>
    <row r="61" spans="1:11" x14ac:dyDescent="0.25">
      <c r="A61" s="106" t="s">
        <v>130</v>
      </c>
      <c r="B61" s="523" t="s">
        <v>131</v>
      </c>
      <c r="C61" s="523"/>
      <c r="D61" s="523"/>
      <c r="E61" s="96" t="s">
        <v>132</v>
      </c>
      <c r="F61" s="96"/>
      <c r="G61" s="96" t="s">
        <v>28</v>
      </c>
      <c r="H61" s="107" t="str">
        <f>IF(AND(SUM(Table_4_UK!H22:I22)&lt;&gt;0,ISBLANK(Table_4_UK!N22)),"FAIL","PASS")</f>
        <v>PASS</v>
      </c>
      <c r="I61" s="97" t="str">
        <f>Table_4_UK!H22&amp;", "&amp;Table_4_UK!I22</f>
        <v>0, 223</v>
      </c>
      <c r="K61" s="98"/>
    </row>
    <row r="62" spans="1:11" x14ac:dyDescent="0.25">
      <c r="A62" s="106" t="s">
        <v>133</v>
      </c>
      <c r="B62" s="523" t="s">
        <v>134</v>
      </c>
      <c r="C62" s="523"/>
      <c r="D62" s="523"/>
      <c r="E62" s="96" t="s">
        <v>132</v>
      </c>
      <c r="F62" s="96"/>
      <c r="G62" s="96" t="s">
        <v>28</v>
      </c>
      <c r="H62" s="107" t="str">
        <f>IF(AND(SUM(Table_4_UK!H22:I22)=0,NOT(ISBLANK(Table_4_UK!N22))),"FAIL","PASS")</f>
        <v>PASS</v>
      </c>
      <c r="I62" s="97" t="str">
        <f>Table_4_UK!N22</f>
        <v>Impairment on other fixed asset investments</v>
      </c>
      <c r="K62" s="98"/>
    </row>
    <row r="63" spans="1:11" x14ac:dyDescent="0.25">
      <c r="A63" s="112" t="s">
        <v>135</v>
      </c>
      <c r="B63" s="113" t="s">
        <v>136</v>
      </c>
      <c r="C63" s="113"/>
      <c r="D63" s="113"/>
      <c r="E63" s="110" t="s">
        <v>137</v>
      </c>
      <c r="F63" s="110"/>
      <c r="G63" s="110" t="s">
        <v>35</v>
      </c>
      <c r="H63" s="107" t="str">
        <f>IF(Table_4_UK!H29&lt;&gt;0,"PASS","FAIL")</f>
        <v>PASS</v>
      </c>
      <c r="I63" s="108">
        <f>Table_4_UK!H29</f>
        <v>-42253</v>
      </c>
      <c r="K63" s="98"/>
    </row>
    <row r="64" spans="1:11" x14ac:dyDescent="0.25">
      <c r="A64" s="112" t="s">
        <v>138</v>
      </c>
      <c r="B64" s="113" t="s">
        <v>139</v>
      </c>
      <c r="C64" s="113"/>
      <c r="D64" s="113"/>
      <c r="E64" s="110" t="s">
        <v>140</v>
      </c>
      <c r="F64" s="110"/>
      <c r="G64" s="110" t="s">
        <v>35</v>
      </c>
      <c r="H64" s="107" t="str">
        <f>IF(Table_4_UK!I29&lt;&gt;0,"PASS","FAIL")</f>
        <v>PASS</v>
      </c>
      <c r="I64" s="108">
        <f>Table_4_UK!I29</f>
        <v>-33337</v>
      </c>
      <c r="K64" s="98"/>
    </row>
    <row r="65" spans="1:11" x14ac:dyDescent="0.25">
      <c r="A65" s="112" t="s">
        <v>141</v>
      </c>
      <c r="B65" s="113" t="s">
        <v>142</v>
      </c>
      <c r="C65" s="113"/>
      <c r="D65" s="113"/>
      <c r="E65" s="110" t="s">
        <v>143</v>
      </c>
      <c r="F65" s="110"/>
      <c r="G65" s="110" t="s">
        <v>35</v>
      </c>
      <c r="H65" s="107" t="str">
        <f>IF(Table_4_UK!H36&lt;&gt;0,"PASS","FAIL")</f>
        <v>PASS</v>
      </c>
      <c r="I65" s="108">
        <f>Table_4_UK!H36</f>
        <v>42253</v>
      </c>
      <c r="K65" s="98"/>
    </row>
    <row r="66" spans="1:11" x14ac:dyDescent="0.25">
      <c r="A66" s="112" t="s">
        <v>144</v>
      </c>
      <c r="B66" s="113" t="s">
        <v>145</v>
      </c>
      <c r="C66" s="113"/>
      <c r="D66" s="113"/>
      <c r="E66" s="110" t="s">
        <v>146</v>
      </c>
      <c r="F66" s="110"/>
      <c r="G66" s="110" t="s">
        <v>35</v>
      </c>
      <c r="H66" s="107" t="str">
        <f>IF(Table_4_UK!I36&lt;&gt;0,"PASS","FAIL")</f>
        <v>PASS</v>
      </c>
      <c r="I66" s="108">
        <f>Table_4_UK!I36</f>
        <v>33337</v>
      </c>
      <c r="K66" s="98"/>
    </row>
    <row r="67" spans="1:11" x14ac:dyDescent="0.25">
      <c r="A67" s="112" t="s">
        <v>147</v>
      </c>
      <c r="B67" s="526" t="s">
        <v>148</v>
      </c>
      <c r="C67" s="526"/>
      <c r="D67" s="526"/>
      <c r="E67" s="110" t="s">
        <v>149</v>
      </c>
      <c r="F67" s="110"/>
      <c r="G67" s="110" t="s">
        <v>28</v>
      </c>
      <c r="H67" s="107" t="str">
        <f>IF((ABS(Table_3_UK!H21-Table_3_UK!H26 - Table_4_UK!H60))&gt;5,"FAIL","PASS")</f>
        <v>PASS</v>
      </c>
      <c r="I67" s="108" t="str">
        <f>CONCATENATE(Table_3_UK!H21, ", ",Table_3_UK!H26,", ", Table_4_UK!H60)</f>
        <v>250207, 0, 250207</v>
      </c>
      <c r="K67" s="98"/>
    </row>
    <row r="68" spans="1:11" x14ac:dyDescent="0.25">
      <c r="A68" s="112" t="s">
        <v>150</v>
      </c>
      <c r="B68" s="526" t="s">
        <v>151</v>
      </c>
      <c r="C68" s="526"/>
      <c r="D68" s="526"/>
      <c r="E68" s="110" t="s">
        <v>152</v>
      </c>
      <c r="F68" s="110"/>
      <c r="G68" s="110" t="s">
        <v>28</v>
      </c>
      <c r="H68" s="107" t="str">
        <f>IF((ABS(Table_3_UK!I21-Table_3_UK!I26 - Table_4_UK!I60))&gt;5,"FAIL","PASS")</f>
        <v>PASS</v>
      </c>
      <c r="I68" s="108" t="str">
        <f>CONCATENATE(Table_3_UK!I21, ", ",Table_3_UK!I26,", ", Table_4_UK!I60)</f>
        <v>175783, 0, 175783</v>
      </c>
      <c r="K68" s="98"/>
    </row>
    <row r="69" spans="1:11" x14ac:dyDescent="0.25">
      <c r="A69" s="112" t="s">
        <v>153</v>
      </c>
      <c r="B69" s="529" t="s">
        <v>154</v>
      </c>
      <c r="C69" s="529"/>
      <c r="D69" s="529"/>
      <c r="E69" s="110" t="s">
        <v>155</v>
      </c>
      <c r="F69" s="110"/>
      <c r="G69" s="110" t="s">
        <v>35</v>
      </c>
      <c r="H69" s="107" t="str">
        <f>IF(Table_4_UK!H40&lt;Table_4_UK!H41,"PASS","FAIL")</f>
        <v>PASS</v>
      </c>
      <c r="I69" s="108" t="str">
        <f>Table_4_UK!H40&amp;", "&amp;Table_4_UK!H41</f>
        <v>-188070, 0</v>
      </c>
      <c r="K69" s="98"/>
    </row>
    <row r="70" spans="1:11" x14ac:dyDescent="0.25">
      <c r="A70" s="112" t="s">
        <v>156</v>
      </c>
      <c r="B70" s="529" t="s">
        <v>157</v>
      </c>
      <c r="C70" s="529"/>
      <c r="D70" s="529"/>
      <c r="E70" s="110" t="s">
        <v>158</v>
      </c>
      <c r="F70" s="110"/>
      <c r="G70" s="110" t="s">
        <v>28</v>
      </c>
      <c r="H70" s="107" t="str">
        <f>IF(OR(Table_1_UK!H18=Table_4_UK!H9,Table_1_UK!H18=(Table_4_UK!H9+Table_4_UK!H10)),"PASS","FAIL")</f>
        <v>PASS</v>
      </c>
      <c r="I70" s="108" t="str">
        <f>Table_4_UK!H9&amp;", "&amp;Table_4_UK!H10&amp;", "&amp;Table_1_UK!H18</f>
        <v>46700, 0, 46700</v>
      </c>
      <c r="K70" s="98"/>
    </row>
    <row r="71" spans="1:11" x14ac:dyDescent="0.25">
      <c r="A71" s="96" t="s">
        <v>159</v>
      </c>
      <c r="B71" s="526" t="s">
        <v>160</v>
      </c>
      <c r="C71" s="526"/>
      <c r="D71" s="526"/>
      <c r="E71" s="110" t="s">
        <v>161</v>
      </c>
      <c r="F71" s="110"/>
      <c r="G71" s="96" t="s">
        <v>35</v>
      </c>
      <c r="H71" s="96" t="str">
        <f>IF(AND(OR(Table_5_UK!AD61=0,Table_8_UK!O97&lt;&gt;0),OR(Table_8_UK!O97=0,Table_5_UK!AD61&lt;&gt;0)),"PASS","FAIL")</f>
        <v>PASS</v>
      </c>
      <c r="I71" s="97" t="str">
        <f>Table_5_UK!AD61&amp;", "&amp;Table_8_UK!O97</f>
        <v>265252, 221586</v>
      </c>
    </row>
    <row r="72" spans="1:11" x14ac:dyDescent="0.25">
      <c r="A72" s="110" t="s">
        <v>162</v>
      </c>
      <c r="B72" s="526" t="s">
        <v>163</v>
      </c>
      <c r="C72" s="526"/>
      <c r="D72" s="526"/>
      <c r="E72" s="114" t="s">
        <v>164</v>
      </c>
      <c r="F72" s="114"/>
      <c r="G72" s="110" t="s">
        <v>35</v>
      </c>
      <c r="H72" s="110" t="str">
        <f>IF(AND(OR(Table_5_UK!P61=0,Table_8_UK!O84&lt;&gt;0),OR(Table_8_UK!O84=0,Table_5_UK!P61&lt;&gt;0)),"PASS","FAIL")</f>
        <v>PASS</v>
      </c>
      <c r="I72" s="62" t="str">
        <f>Table_5_UK!P61&amp;", "&amp;Table_8_UK!O84</f>
        <v>117556, 95883</v>
      </c>
    </row>
    <row r="73" spans="1:11" customFormat="1" ht="30" customHeight="1" x14ac:dyDescent="0.3">
      <c r="A73" s="110" t="s">
        <v>165</v>
      </c>
      <c r="B73" s="526" t="s">
        <v>166</v>
      </c>
      <c r="C73" s="526"/>
      <c r="D73" s="526"/>
      <c r="E73" s="114" t="s">
        <v>167</v>
      </c>
      <c r="F73" s="114"/>
      <c r="G73" s="110" t="s">
        <v>35</v>
      </c>
      <c r="H73" s="110" t="str">
        <f>IF(AND(OR(Table_5_UK!Q61=0,Table_8_UK!O85&lt;&gt;0),OR(Table_8_UK!O85=0,Table_5_UK!Q61&lt;&gt;0)),"PASS","FAIL")</f>
        <v>PASS</v>
      </c>
      <c r="I73" s="62" t="str">
        <f>Table_5_UK!Q61&amp;", "&amp;Table_8_UK!O85</f>
        <v>57231, 55493</v>
      </c>
      <c r="K73" s="40"/>
    </row>
    <row r="74" spans="1:11" x14ac:dyDescent="0.25">
      <c r="A74" s="110" t="s">
        <v>168</v>
      </c>
      <c r="B74" s="526" t="s">
        <v>169</v>
      </c>
      <c r="C74" s="526"/>
      <c r="D74" s="526"/>
      <c r="E74" s="114" t="s">
        <v>170</v>
      </c>
      <c r="F74" s="114"/>
      <c r="G74" s="110" t="s">
        <v>35</v>
      </c>
      <c r="H74" s="110" t="str">
        <f>IF(AND(OR(Table_5_UK!R61=0,Table_8_UK!O86&lt;&gt;0),OR(Table_8_UK!O86=0,Table_5_UK!R61&lt;&gt;0)),"PASS","FAIL")</f>
        <v>PASS</v>
      </c>
      <c r="I74" s="62" t="str">
        <f>Table_5_UK!R61&amp;", "&amp;Table_8_UK!O86</f>
        <v>867, 844</v>
      </c>
    </row>
    <row r="75" spans="1:11" customFormat="1" ht="27.75" customHeight="1" x14ac:dyDescent="0.3">
      <c r="A75" s="110" t="s">
        <v>171</v>
      </c>
      <c r="B75" s="526" t="s">
        <v>172</v>
      </c>
      <c r="C75" s="526"/>
      <c r="D75" s="526"/>
      <c r="E75" s="114" t="s">
        <v>173</v>
      </c>
      <c r="F75" s="114"/>
      <c r="G75" s="110" t="s">
        <v>35</v>
      </c>
      <c r="H75" s="110" t="str">
        <f>IF(AND(OR(Table_5_UK!S61=0,Table_8_UK!O87&lt;&gt;0),OR(Table_8_UK!O87=0,Table_5_UK!S61&lt;&gt;0)),"PASS","FAIL")</f>
        <v>PASS</v>
      </c>
      <c r="I75" s="62" t="str">
        <f>Table_5_UK!S61&amp;", "&amp;Table_8_UK!O87</f>
        <v>26333, 18175</v>
      </c>
      <c r="K75" s="40"/>
    </row>
    <row r="76" spans="1:11" customFormat="1" ht="27.75" customHeight="1" x14ac:dyDescent="0.3">
      <c r="A76" s="110" t="s">
        <v>174</v>
      </c>
      <c r="B76" s="526" t="s">
        <v>175</v>
      </c>
      <c r="C76" s="526"/>
      <c r="D76" s="526"/>
      <c r="E76" s="114" t="s">
        <v>176</v>
      </c>
      <c r="F76" s="114"/>
      <c r="G76" s="110" t="s">
        <v>35</v>
      </c>
      <c r="H76" s="110" t="str">
        <f>IF(AND(OR(Table_5_UK!U61=0,Table_8_UK!O88&lt;&gt;0),OR(Table_8_UK!O88=0,Table_5_UK!U61&lt;&gt;0)),"PASS","FAIL")</f>
        <v>PASS</v>
      </c>
      <c r="I76" s="62" t="str">
        <f>Table_5_UK!U61&amp;", "&amp;Table_8_UK!O88</f>
        <v>7771, 6227</v>
      </c>
      <c r="K76" s="40"/>
    </row>
    <row r="77" spans="1:11" x14ac:dyDescent="0.25">
      <c r="A77" s="110" t="s">
        <v>177</v>
      </c>
      <c r="B77" s="526" t="s">
        <v>178</v>
      </c>
      <c r="C77" s="526"/>
      <c r="D77" s="526"/>
      <c r="E77" s="114" t="s">
        <v>179</v>
      </c>
      <c r="F77" s="114"/>
      <c r="G77" s="110" t="s">
        <v>35</v>
      </c>
      <c r="H77" s="110" t="str">
        <f>IF(AND(OR(Table_5_UK!V61=0,Table_8_UK!O89&lt;&gt;0),OR(Table_8_UK!O89=0,Table_5_UK!V61&lt;&gt;0)),"PASS","FAIL")</f>
        <v>PASS</v>
      </c>
      <c r="I77" s="62" t="str">
        <f>Table_5_UK!V61&amp;", "&amp;Table_8_UK!O89</f>
        <v>9183, 6516</v>
      </c>
    </row>
    <row r="78" spans="1:11" x14ac:dyDescent="0.25">
      <c r="A78" s="110" t="s">
        <v>180</v>
      </c>
      <c r="B78" s="526" t="s">
        <v>181</v>
      </c>
      <c r="C78" s="526"/>
      <c r="D78" s="526"/>
      <c r="E78" s="114" t="s">
        <v>182</v>
      </c>
      <c r="F78" s="114"/>
      <c r="G78" s="110" t="s">
        <v>35</v>
      </c>
      <c r="H78" s="110" t="str">
        <f>IF(AND(OR(Table_5_UK!W61=0,Table_8_UK!O90&lt;&gt;0),OR(Table_8_UK!O90=0,Table_5_UK!W61&lt;&gt;0)),"PASS","FAIL")</f>
        <v>PASS</v>
      </c>
      <c r="I78" s="62" t="str">
        <f>Table_5_UK!W61&amp;", "&amp;Table_8_UK!O90</f>
        <v>31835, 26425</v>
      </c>
    </row>
    <row r="79" spans="1:11" customFormat="1" ht="24.75" customHeight="1" x14ac:dyDescent="0.3">
      <c r="A79" s="110" t="s">
        <v>183</v>
      </c>
      <c r="B79" s="526" t="s">
        <v>184</v>
      </c>
      <c r="C79" s="526"/>
      <c r="D79" s="526"/>
      <c r="E79" s="114" t="s">
        <v>185</v>
      </c>
      <c r="F79" s="114"/>
      <c r="G79" s="110" t="s">
        <v>35</v>
      </c>
      <c r="H79" s="110" t="str">
        <f>IF(AND(OR(Table_5_UK!X61=0,Table_8_UK!O91&lt;&gt;0),OR(Table_8_UK!O91=0,Table_5_UK!X61&lt;&gt;0)),"PASS","FAIL")</f>
        <v>PASS</v>
      </c>
      <c r="I79" s="62" t="str">
        <f>Table_5_UK!X61&amp;", "&amp;Table_8_UK!O91</f>
        <v>130, 125</v>
      </c>
      <c r="K79" s="40"/>
    </row>
    <row r="80" spans="1:11" customFormat="1" ht="26.25" customHeight="1" x14ac:dyDescent="0.3">
      <c r="A80" s="110" t="s">
        <v>186</v>
      </c>
      <c r="B80" s="526" t="s">
        <v>187</v>
      </c>
      <c r="C80" s="526"/>
      <c r="D80" s="526"/>
      <c r="E80" s="114" t="s">
        <v>188</v>
      </c>
      <c r="F80" s="114"/>
      <c r="G80" s="110" t="s">
        <v>35</v>
      </c>
      <c r="H80" s="110" t="str">
        <f>IF(AND(OR(Table_5_UK!Y61=0,Table_8_UK!O92&lt;&gt;0),OR(Table_8_UK!O92=0,Table_5_UK!Y61&lt;&gt;0)),"PASS","FAIL")</f>
        <v>PASS</v>
      </c>
      <c r="I80" s="62" t="str">
        <f>Table_5_UK!Y61&amp;", "&amp;Table_8_UK!O92</f>
        <v>1641, 1094</v>
      </c>
      <c r="K80" s="40"/>
    </row>
    <row r="81" spans="1:11" x14ac:dyDescent="0.25">
      <c r="A81" s="110" t="s">
        <v>189</v>
      </c>
      <c r="B81" s="526" t="s">
        <v>190</v>
      </c>
      <c r="C81" s="526"/>
      <c r="D81" s="526"/>
      <c r="E81" s="114" t="s">
        <v>191</v>
      </c>
      <c r="F81" s="114"/>
      <c r="G81" s="110" t="s">
        <v>35</v>
      </c>
      <c r="H81" s="110" t="str">
        <f>IF(AND(OR(Table_5_UK!Z61=0,Table_8_UK!O93&lt;&gt;0),OR(Table_8_UK!O93=0,Table_5_UK!Z61&lt;&gt;0)),"PASS","FAIL")</f>
        <v>PASS</v>
      </c>
      <c r="I81" s="62" t="str">
        <f>Table_5_UK!Z61&amp;", "&amp;Table_8_UK!O93</f>
        <v>1603, 1310</v>
      </c>
    </row>
    <row r="82" spans="1:11" customFormat="1" ht="23.25" customHeight="1" x14ac:dyDescent="0.3">
      <c r="A82" s="110" t="s">
        <v>192</v>
      </c>
      <c r="B82" s="526" t="s">
        <v>193</v>
      </c>
      <c r="C82" s="526"/>
      <c r="D82" s="526"/>
      <c r="E82" s="114" t="s">
        <v>194</v>
      </c>
      <c r="F82" s="114"/>
      <c r="G82" s="110" t="s">
        <v>35</v>
      </c>
      <c r="H82" s="110" t="str">
        <f>IF(AND(OR(Table_5_UK!AA61=0,Table_8_UK!O94&lt;&gt;0),OR(Table_8_UK!O94=0,Table_5_UK!AA61&lt;&gt;0)),"PASS","FAIL")</f>
        <v>PASS</v>
      </c>
      <c r="I82" s="62" t="str">
        <f>Table_5_UK!AA61&amp;", "&amp;Table_8_UK!O94</f>
        <v>4040, 4095</v>
      </c>
      <c r="K82" s="40"/>
    </row>
    <row r="83" spans="1:11" customFormat="1" ht="25.5" customHeight="1" x14ac:dyDescent="0.3">
      <c r="A83" s="110" t="s">
        <v>195</v>
      </c>
      <c r="B83" s="526" t="s">
        <v>196</v>
      </c>
      <c r="C83" s="526"/>
      <c r="D83" s="526"/>
      <c r="E83" s="114" t="s">
        <v>197</v>
      </c>
      <c r="F83" s="114"/>
      <c r="G83" s="110" t="s">
        <v>35</v>
      </c>
      <c r="H83" s="110" t="str">
        <f>IF(AND(OR(Table_5_UK!AB61=0,Table_8_UK!O95&lt;&gt;0),OR(Table_8_UK!O95=0,Table_5_UK!AB61&lt;&gt;0)),"PASS","FAIL")</f>
        <v>PASS</v>
      </c>
      <c r="I83" s="62" t="str">
        <f>Table_5_UK!AB61&amp;", "&amp;Table_8_UK!O95</f>
        <v>3115, 3029</v>
      </c>
      <c r="K83" s="40"/>
    </row>
    <row r="84" spans="1:11" x14ac:dyDescent="0.25">
      <c r="A84" s="110" t="s">
        <v>198</v>
      </c>
      <c r="B84" s="526" t="s">
        <v>199</v>
      </c>
      <c r="C84" s="526"/>
      <c r="D84" s="526"/>
      <c r="E84" s="114" t="s">
        <v>200</v>
      </c>
      <c r="F84" s="114"/>
      <c r="G84" s="110" t="s">
        <v>35</v>
      </c>
      <c r="H84" s="110" t="str">
        <f>IF(AND(OR(Table_5_UK!AC61=0,Table_8_UK!O96&lt;&gt;0),OR(Table_8_UK!O96=0,Table_5_UK!AC61&lt;&gt;0)),"PASS","FAIL")</f>
        <v>PASS</v>
      </c>
      <c r="I84" s="62" t="str">
        <f>Table_5_UK!AC61&amp;", "&amp;Table_8_UK!O96</f>
        <v>3947, 2370</v>
      </c>
    </row>
    <row r="85" spans="1:11" x14ac:dyDescent="0.25">
      <c r="A85" s="106" t="s">
        <v>201</v>
      </c>
      <c r="B85" s="523" t="s">
        <v>202</v>
      </c>
      <c r="C85" s="523"/>
      <c r="D85" s="523"/>
      <c r="E85" s="99" t="s">
        <v>203</v>
      </c>
      <c r="F85" s="99"/>
      <c r="G85" s="99" t="s">
        <v>28</v>
      </c>
      <c r="H85" s="96" t="str">
        <f>IF(OR(Table_6_UK!K82=0,Table_6_UK!K82&gt;Table_6_UK!K80),"PASS","FAIL")</f>
        <v>PASS</v>
      </c>
      <c r="I85" s="97" t="str">
        <f>Table_6_UK!K80&amp;", "&amp;Table_6_UK!K82</f>
        <v>0, 15474</v>
      </c>
    </row>
    <row r="86" spans="1:11" x14ac:dyDescent="0.25">
      <c r="A86" s="106" t="s">
        <v>204</v>
      </c>
      <c r="B86" s="523" t="s">
        <v>205</v>
      </c>
      <c r="C86" s="523"/>
      <c r="D86" s="523"/>
      <c r="E86" s="526" t="s">
        <v>206</v>
      </c>
      <c r="F86" s="526"/>
      <c r="G86" s="99" t="s">
        <v>28</v>
      </c>
      <c r="H86" s="107" t="str">
        <f>IF(OR(AND(B4="E",Table_6_UK!K25=0,Table_6_UK!K39=0,Table_6_UK!K71=0),AND(B4="N",Table_6_UK!K15=0,Table_6_UK!K39=0,Table_6_UK!K71=0),AND(B4="W",Table_6_UK!K15=0,Table_6_UK!K25=0,Table_6_UK!K39=0),AND(B4="S",Table_6_UK!K15=0,Table_6_UK!K25=0,Table_6_UK!K71=0)),"PASS","FAIL")</f>
        <v>PASS</v>
      </c>
      <c r="I86" s="97" t="str">
        <f>Table_6_UK!K15&amp;", "&amp;Table_6_UK!K25&amp;", "&amp;Table_6_UK!K39&amp;", "&amp;Table_6_UK!K71</f>
        <v>0, 0, 111394, 0</v>
      </c>
      <c r="J86" s="69"/>
      <c r="K86" s="69"/>
    </row>
    <row r="87" spans="1:11" customFormat="1" ht="35.25" customHeight="1" x14ac:dyDescent="0.3">
      <c r="A87" s="106" t="s">
        <v>207</v>
      </c>
      <c r="B87" s="523" t="s">
        <v>208</v>
      </c>
      <c r="C87" s="523"/>
      <c r="D87" s="523"/>
      <c r="E87" s="523" t="s">
        <v>209</v>
      </c>
      <c r="F87" s="523"/>
      <c r="G87" s="96" t="s">
        <v>28</v>
      </c>
      <c r="H87" s="40" t="str">
        <f>IF(AND(B4="E",Table_6_UK!H7+Table_6_UK!H8+Table_6_UK!H10=0),"FAIL","PASS")</f>
        <v>PASS</v>
      </c>
      <c r="I87" s="97">
        <f>SUM(Table_6_UK!H7:H8)+Table_6_UK!H10</f>
        <v>0</v>
      </c>
      <c r="J87" s="40"/>
      <c r="K87" s="98"/>
    </row>
    <row r="88" spans="1:11" customFormat="1" ht="45.75" customHeight="1" x14ac:dyDescent="0.3">
      <c r="A88" s="106" t="s">
        <v>210</v>
      </c>
      <c r="B88" s="523" t="s">
        <v>211</v>
      </c>
      <c r="C88" s="523"/>
      <c r="D88" s="523"/>
      <c r="E88" s="523" t="s">
        <v>212</v>
      </c>
      <c r="F88" s="523"/>
      <c r="G88" s="96" t="s">
        <v>28</v>
      </c>
      <c r="H88" s="96" t="str">
        <f>IF(AND(B4="S",Table_6_UK!H28+Table_6_UK!H29+Table_6_UK!H31+Table_6_UK!H32+Table_6_UK!H33=0),"FAIL","PASS")</f>
        <v>PASS</v>
      </c>
      <c r="I88" s="97">
        <f>SUM(Table_6_UK!H28:H29)+SUM(Table_6_UK!H31:H33)</f>
        <v>64400</v>
      </c>
      <c r="J88" s="40"/>
      <c r="K88" s="98"/>
    </row>
    <row r="89" spans="1:11" customFormat="1" ht="38.25" customHeight="1" x14ac:dyDescent="0.3">
      <c r="A89" s="106" t="s">
        <v>213</v>
      </c>
      <c r="B89" s="523" t="s">
        <v>214</v>
      </c>
      <c r="C89" s="523"/>
      <c r="D89" s="523"/>
      <c r="E89" s="523" t="s">
        <v>215</v>
      </c>
      <c r="F89" s="523"/>
      <c r="G89" s="96" t="s">
        <v>28</v>
      </c>
      <c r="H89" s="40" t="str">
        <f>IF(AND(B4="W",Table_6_UK!H42+Table_6_UK!H43+Table_6_UK!H44+Table_6_UK!H45+Table_6_UK!H47+Table_6_UK!H52+Table_6_UK!H53+Table_6_UK!H54+Table_6_UK!H55+Table_6_UK!H57=0),"FAIL","PASS")</f>
        <v>PASS</v>
      </c>
      <c r="I89" s="97">
        <f>SUM(Table_6_UK!H42:H45)+Table_6_UK!H47+SUM(Table_6_UK!H52:H55)+Table_6_UK!H57</f>
        <v>0</v>
      </c>
      <c r="J89" s="40"/>
      <c r="K89" s="98"/>
    </row>
    <row r="90" spans="1:11" customFormat="1" ht="33.75" customHeight="1" x14ac:dyDescent="0.3">
      <c r="A90" s="106" t="s">
        <v>216</v>
      </c>
      <c r="B90" s="523" t="s">
        <v>217</v>
      </c>
      <c r="C90" s="523"/>
      <c r="D90" s="523"/>
      <c r="E90" s="523" t="s">
        <v>218</v>
      </c>
      <c r="F90" s="523"/>
      <c r="G90" s="96" t="s">
        <v>28</v>
      </c>
      <c r="H90" s="96" t="str">
        <f>IF(AND(B4="N",Table_6_UK!H18+Table_6_UK!H19+Table_6_UK!H20+Table_6_UK!H22=0),"FAIL","PASS")</f>
        <v>PASS</v>
      </c>
      <c r="I90" s="97">
        <f>SUM(Table_6_UK!H18:H20)+Table_6_UK!H22</f>
        <v>0</v>
      </c>
      <c r="J90" s="40"/>
      <c r="K90" s="98"/>
    </row>
    <row r="91" spans="1:11" customFormat="1" ht="35.25" customHeight="1" x14ac:dyDescent="0.3">
      <c r="A91" s="112" t="s">
        <v>219</v>
      </c>
      <c r="B91" s="523" t="s">
        <v>220</v>
      </c>
      <c r="C91" s="523"/>
      <c r="D91" s="523"/>
      <c r="E91" s="99" t="s">
        <v>221</v>
      </c>
      <c r="F91" s="101"/>
      <c r="G91" s="96" t="s">
        <v>28</v>
      </c>
      <c r="H91" s="96" t="str">
        <f>IF(AND(Table_7_UK!H6&gt;0,(Table_7_UK!H6&lt;&gt;Table_1_UK!H6)),"FAIL","PASS")</f>
        <v>PASS</v>
      </c>
      <c r="I91" s="97" t="str">
        <f>Table_7_UK!H6&amp;", "&amp;Table_1_UK!H6</f>
        <v>278493, 278493</v>
      </c>
      <c r="J91" s="40"/>
      <c r="K91" s="98"/>
    </row>
    <row r="92" spans="1:11" x14ac:dyDescent="0.25">
      <c r="A92" s="112" t="s">
        <v>222</v>
      </c>
      <c r="B92" s="523" t="s">
        <v>223</v>
      </c>
      <c r="C92" s="523"/>
      <c r="D92" s="523"/>
      <c r="E92" s="99" t="s">
        <v>224</v>
      </c>
      <c r="F92" s="101"/>
      <c r="G92" s="96" t="s">
        <v>28</v>
      </c>
      <c r="H92" s="96" t="str">
        <f>IF(AND(Table_7_UK!H51&gt;0,(Table_7_UK!H51&lt;&gt;Table_1_UK!H9)),"FAIL","PASS")</f>
        <v>PASS</v>
      </c>
      <c r="I92" s="97" t="str">
        <f>Table_7_UK!H51&amp;", "&amp;Table_1_UK!H9</f>
        <v>156814, 156814</v>
      </c>
      <c r="K92" s="98"/>
    </row>
    <row r="93" spans="1:11" x14ac:dyDescent="0.25">
      <c r="A93" s="112" t="s">
        <v>225</v>
      </c>
      <c r="B93" s="523" t="s">
        <v>226</v>
      </c>
      <c r="C93" s="523"/>
      <c r="D93" s="523"/>
      <c r="E93" s="99" t="s">
        <v>227</v>
      </c>
      <c r="F93" s="101"/>
      <c r="G93" s="96" t="s">
        <v>28</v>
      </c>
      <c r="H93" s="96" t="str">
        <f>IF(AND(Table_7_UK!H53&gt;0,(Table_7_UK!H53&lt;&gt;Table_1_UK!H10)),"FAIL","PASS")</f>
        <v>PASS</v>
      </c>
      <c r="I93" s="97" t="str">
        <f>Table_7_UK!H53&amp;", "&amp;Table_1_UK!H10</f>
        <v>14548, 14548</v>
      </c>
      <c r="K93" s="98"/>
    </row>
    <row r="94" spans="1:11" customFormat="1" ht="33.75" customHeight="1" x14ac:dyDescent="0.3">
      <c r="A94" s="112" t="s">
        <v>228</v>
      </c>
      <c r="B94" s="523" t="s">
        <v>229</v>
      </c>
      <c r="C94" s="523"/>
      <c r="D94" s="523"/>
      <c r="E94" s="99" t="s">
        <v>230</v>
      </c>
      <c r="F94" s="101"/>
      <c r="G94" s="96" t="s">
        <v>28</v>
      </c>
      <c r="H94" s="96" t="str">
        <f>IF(AND(Table_7_UK!H61&gt;0,(Table_7_UK!H61&lt;&gt;Table_1_UK!H11)),"FAIL","PASS")</f>
        <v>PASS</v>
      </c>
      <c r="I94" s="97" t="str">
        <f>Table_7_UK!H61&amp;", "&amp;Table_1_UK!H11</f>
        <v>21896, 21896</v>
      </c>
      <c r="J94" s="40"/>
      <c r="K94" s="98"/>
    </row>
    <row r="95" spans="1:11" customFormat="1" ht="29.25" customHeight="1" x14ac:dyDescent="0.3">
      <c r="A95" s="112" t="s">
        <v>231</v>
      </c>
      <c r="B95" s="523" t="s">
        <v>232</v>
      </c>
      <c r="C95" s="523"/>
      <c r="D95" s="523"/>
      <c r="E95" s="99" t="s">
        <v>221</v>
      </c>
      <c r="F95" s="101"/>
      <c r="G95" s="96" t="s">
        <v>35</v>
      </c>
      <c r="H95" s="96" t="str">
        <f>IF(Table_7_UK!H6&lt;&gt;Table_1_UK!H6,"FAIL","PASS")</f>
        <v>PASS</v>
      </c>
      <c r="I95" s="97" t="str">
        <f>Table_7_UK!H6&amp;", "&amp;Table_1_UK!H6</f>
        <v>278493, 278493</v>
      </c>
      <c r="J95" s="40"/>
      <c r="K95" s="98"/>
    </row>
    <row r="96" spans="1:11" x14ac:dyDescent="0.25">
      <c r="A96" s="112" t="s">
        <v>233</v>
      </c>
      <c r="B96" s="523" t="s">
        <v>234</v>
      </c>
      <c r="C96" s="523"/>
      <c r="D96" s="523"/>
      <c r="E96" s="99" t="s">
        <v>224</v>
      </c>
      <c r="F96" s="101"/>
      <c r="G96" s="96" t="s">
        <v>35</v>
      </c>
      <c r="H96" s="96" t="str">
        <f>IF(Table_7_UK!H51&lt;&gt;Table_1_UK!H9,"FAIL","PASS")</f>
        <v>PASS</v>
      </c>
      <c r="I96" s="97" t="str">
        <f>Table_7_UK!H51&amp;", "&amp;Table_1_UK!H9</f>
        <v>156814, 156814</v>
      </c>
      <c r="K96" s="98"/>
    </row>
    <row r="97" spans="1:11" x14ac:dyDescent="0.25">
      <c r="A97" s="112" t="s">
        <v>235</v>
      </c>
      <c r="B97" s="523" t="s">
        <v>236</v>
      </c>
      <c r="C97" s="523"/>
      <c r="D97" s="523"/>
      <c r="E97" s="99" t="s">
        <v>227</v>
      </c>
      <c r="F97" s="101"/>
      <c r="G97" s="96" t="s">
        <v>35</v>
      </c>
      <c r="H97" s="96" t="str">
        <f>IF(Table_7_UK!H53&lt;&gt;Table_1_UK!H10,"FAIL","PASS")</f>
        <v>PASS</v>
      </c>
      <c r="I97" s="97" t="str">
        <f>Table_7_UK!H53&amp;", "&amp;Table_1_UK!H10</f>
        <v>14548, 14548</v>
      </c>
      <c r="K97" s="98"/>
    </row>
    <row r="98" spans="1:11" x14ac:dyDescent="0.25">
      <c r="A98" s="112" t="s">
        <v>237</v>
      </c>
      <c r="B98" s="523" t="s">
        <v>238</v>
      </c>
      <c r="C98" s="523"/>
      <c r="D98" s="523"/>
      <c r="E98" s="99" t="s">
        <v>230</v>
      </c>
      <c r="F98" s="101"/>
      <c r="G98" s="96" t="s">
        <v>35</v>
      </c>
      <c r="H98" s="96" t="str">
        <f>IF(Table_7_UK!H61&lt;&gt;Table_1_UK!H11,"FAIL","PASS")</f>
        <v>PASS</v>
      </c>
      <c r="I98" s="97" t="str">
        <f>Table_7_UK!H61&amp;", "&amp;Table_1_UK!H11</f>
        <v>21896, 21896</v>
      </c>
      <c r="K98" s="98"/>
    </row>
    <row r="99" spans="1:11" customFormat="1" ht="30.75" customHeight="1" x14ac:dyDescent="0.3">
      <c r="A99" s="112" t="s">
        <v>239</v>
      </c>
      <c r="B99" s="523" t="s">
        <v>240</v>
      </c>
      <c r="C99" s="523"/>
      <c r="D99" s="523"/>
      <c r="E99" s="99" t="s">
        <v>221</v>
      </c>
      <c r="F99" s="101"/>
      <c r="G99" s="96" t="s">
        <v>28</v>
      </c>
      <c r="H99" s="96" t="str">
        <f>IF(AND(Table_1_UK!H6=0,Table_7_UK!H6=0),"PASS",IF(AND(Table_7_UK!H6&gt;0,Table_1_UK!H6=0),"FAIL","PASS"))</f>
        <v>PASS</v>
      </c>
      <c r="I99" s="97" t="str">
        <f>Table_7_UK!H6&amp;", "&amp;Table_1_UK!H6</f>
        <v>278493, 278493</v>
      </c>
      <c r="J99" s="40"/>
      <c r="K99" s="98"/>
    </row>
    <row r="100" spans="1:11" x14ac:dyDescent="0.25">
      <c r="A100" s="112" t="s">
        <v>241</v>
      </c>
      <c r="B100" s="523" t="s">
        <v>242</v>
      </c>
      <c r="C100" s="523"/>
      <c r="D100" s="523"/>
      <c r="E100" s="99" t="s">
        <v>224</v>
      </c>
      <c r="F100" s="101"/>
      <c r="G100" s="96" t="s">
        <v>28</v>
      </c>
      <c r="H100" s="96" t="str">
        <f>IF(AND(Table_1_UK!H9=0,Table_7_UK!H51=0),"PASS",IF(AND(Table_7_UK!H51&gt;0,Table_1_UK!H9=0),"FAIL","PASS"))</f>
        <v>PASS</v>
      </c>
      <c r="I100" s="97" t="str">
        <f>Table_7_UK!H51&amp;", "&amp;Table_1_UK!H9</f>
        <v>156814, 156814</v>
      </c>
      <c r="K100" s="98"/>
    </row>
    <row r="101" spans="1:11" x14ac:dyDescent="0.25">
      <c r="A101" s="112" t="s">
        <v>243</v>
      </c>
      <c r="B101" s="523" t="s">
        <v>244</v>
      </c>
      <c r="C101" s="523"/>
      <c r="D101" s="523"/>
      <c r="E101" s="99" t="s">
        <v>227</v>
      </c>
      <c r="F101" s="101"/>
      <c r="G101" s="96" t="s">
        <v>28</v>
      </c>
      <c r="H101" s="96" t="str">
        <f>IF(AND(Table_1_UK!H10=0,Table_7_UK!H53=0),"PASS",IF(AND(Table_7_UK!H53&gt;0,Table_1_UK!H10=0),"FAIL","PASS"))</f>
        <v>PASS</v>
      </c>
      <c r="I101" s="97" t="str">
        <f>Table_7_UK!H53&amp;", "&amp;Table_1_UK!H10</f>
        <v>14548, 14548</v>
      </c>
      <c r="K101" s="98"/>
    </row>
    <row r="102" spans="1:11" customFormat="1" ht="33" customHeight="1" x14ac:dyDescent="0.3">
      <c r="A102" s="112" t="s">
        <v>245</v>
      </c>
      <c r="B102" s="523" t="s">
        <v>246</v>
      </c>
      <c r="C102" s="523"/>
      <c r="D102" s="523"/>
      <c r="E102" s="99" t="s">
        <v>230</v>
      </c>
      <c r="F102" s="101"/>
      <c r="G102" s="96" t="s">
        <v>28</v>
      </c>
      <c r="H102" s="96" t="str">
        <f>IF(AND(Table_1_UK!H11=0,Table_7_UK!H61=0),"PASS",IF(AND(Table_7_UK!H61&gt;0,Table_1_UK!H11=0),"FAIL","PASS"))</f>
        <v>PASS</v>
      </c>
      <c r="I102" s="97" t="str">
        <f>Table_7_UK!H61&amp;", "&amp;Table_1_UK!H11</f>
        <v>21896, 21896</v>
      </c>
      <c r="J102" s="40"/>
      <c r="K102" s="98"/>
    </row>
    <row r="103" spans="1:11" customFormat="1" ht="14.7" customHeight="1" x14ac:dyDescent="0.3">
      <c r="A103" s="112" t="s">
        <v>247</v>
      </c>
      <c r="B103" s="523" t="s">
        <v>248</v>
      </c>
      <c r="C103" s="525"/>
      <c r="D103" s="525"/>
      <c r="E103" s="99" t="s">
        <v>249</v>
      </c>
      <c r="F103" s="101"/>
      <c r="G103" s="96" t="s">
        <v>28</v>
      </c>
      <c r="H103" s="96" t="str">
        <f>IF(AND(Table_7_UK!H8&gt;0,(Table_7_UK!H8&lt;&gt;Table_1_UK!H7)),"FAIL","PASS")</f>
        <v>PASS</v>
      </c>
      <c r="I103" s="97" t="str">
        <f>Table_7_UK!H8&amp;", "&amp;Table_1_UK!H7</f>
        <v>191844, 191844</v>
      </c>
      <c r="J103" s="40"/>
      <c r="K103" s="98"/>
    </row>
    <row r="104" spans="1:11" customFormat="1" ht="39.75" customHeight="1" x14ac:dyDescent="0.3">
      <c r="A104" s="112" t="s">
        <v>250</v>
      </c>
      <c r="B104" s="523" t="s">
        <v>251</v>
      </c>
      <c r="C104" s="525"/>
      <c r="D104" s="525"/>
      <c r="E104" s="99" t="s">
        <v>252</v>
      </c>
      <c r="F104" s="101"/>
      <c r="G104" s="96" t="s">
        <v>28</v>
      </c>
      <c r="H104" s="96" t="str">
        <f>IF(AND(Table_7_UK!H34&gt;0,(Table_7_UK!H34&lt;&gt;Table_1_UK!H8)),"FAIL","PASS")</f>
        <v>PASS</v>
      </c>
      <c r="I104" s="97" t="str">
        <f>Table_7_UK!H34&amp;", "&amp;Table_1_UK!H8</f>
        <v>265252, 265252</v>
      </c>
      <c r="J104" s="40"/>
      <c r="K104" s="98"/>
    </row>
    <row r="105" spans="1:11" customFormat="1" ht="14.7" customHeight="1" x14ac:dyDescent="0.3">
      <c r="A105" s="112" t="s">
        <v>253</v>
      </c>
      <c r="B105" s="523" t="s">
        <v>254</v>
      </c>
      <c r="C105" s="525"/>
      <c r="D105" s="525"/>
      <c r="E105" s="99" t="s">
        <v>249</v>
      </c>
      <c r="F105" s="101"/>
      <c r="G105" s="96" t="s">
        <v>35</v>
      </c>
      <c r="H105" s="96" t="str">
        <f>IF(Table_7_UK!H8&lt;&gt;Table_1_UK!H7,"FAIL","PASS")</f>
        <v>PASS</v>
      </c>
      <c r="I105" s="97" t="str">
        <f>Table_7_UK!H8&amp;", "&amp;Table_1_UK!H7</f>
        <v>191844, 191844</v>
      </c>
      <c r="J105" s="40"/>
      <c r="K105" s="98"/>
    </row>
    <row r="106" spans="1:11" customFormat="1" ht="14.7" customHeight="1" x14ac:dyDescent="0.3">
      <c r="A106" s="112" t="s">
        <v>255</v>
      </c>
      <c r="B106" s="523" t="s">
        <v>256</v>
      </c>
      <c r="C106" s="525"/>
      <c r="D106" s="525"/>
      <c r="E106" s="99" t="s">
        <v>252</v>
      </c>
      <c r="F106" s="101"/>
      <c r="G106" s="96" t="s">
        <v>35</v>
      </c>
      <c r="H106" s="96" t="str">
        <f>IF(Table_7_UK!H34&lt;&gt;Table_1_UK!H8,"FAIL","PASS")</f>
        <v>PASS</v>
      </c>
      <c r="I106" s="97" t="str">
        <f>Table_7_UK!H34&amp;", "&amp;Table_1_UK!H8</f>
        <v>265252, 265252</v>
      </c>
      <c r="J106" s="40"/>
      <c r="K106" s="98"/>
    </row>
    <row r="107" spans="1:11" x14ac:dyDescent="0.25">
      <c r="A107" s="112" t="s">
        <v>257</v>
      </c>
      <c r="B107" s="523" t="s">
        <v>258</v>
      </c>
      <c r="C107" s="523"/>
      <c r="D107" s="523"/>
      <c r="E107" s="99" t="s">
        <v>249</v>
      </c>
      <c r="F107" s="101"/>
      <c r="G107" s="96" t="s">
        <v>28</v>
      </c>
      <c r="H107" s="96" t="str">
        <f>IF(AND(Table_1_UK!H7=0,Table_7_UK!H8=0),"PASS",IF(AND(Table_7_UK!H8&gt;0,Table_1_UK!H7=0),"FAIL","PASS"))</f>
        <v>PASS</v>
      </c>
      <c r="I107" s="97" t="str">
        <f>Table_7_UK!H8&amp;", "&amp;Table_1_UK!H7</f>
        <v>191844, 191844</v>
      </c>
      <c r="K107" s="98"/>
    </row>
    <row r="108" spans="1:11" customFormat="1" ht="31.5" customHeight="1" x14ac:dyDescent="0.3">
      <c r="A108" s="112" t="s">
        <v>259</v>
      </c>
      <c r="B108" s="523" t="s">
        <v>260</v>
      </c>
      <c r="C108" s="523"/>
      <c r="D108" s="523"/>
      <c r="E108" s="99" t="s">
        <v>252</v>
      </c>
      <c r="F108" s="101"/>
      <c r="G108" s="96" t="s">
        <v>28</v>
      </c>
      <c r="H108" s="96" t="str">
        <f>IF(AND(Table_1_UK!H8=0,Table_7_UK!H34=0),"PASS",IF(AND(Table_7_UK!H34&gt;0,Table_1_UK!H8=0),"FAIL","PASS"))</f>
        <v>PASS</v>
      </c>
      <c r="I108" s="97" t="str">
        <f>Table_7_UK!H34&amp;", "&amp;Table_1_UK!H8</f>
        <v>265252, 265252</v>
      </c>
      <c r="J108" s="40"/>
      <c r="K108" s="98"/>
    </row>
    <row r="109" spans="1:11" x14ac:dyDescent="0.25">
      <c r="A109" s="96" t="s">
        <v>261</v>
      </c>
      <c r="B109" s="526" t="s">
        <v>262</v>
      </c>
      <c r="C109" s="526"/>
      <c r="D109" s="526"/>
      <c r="E109" s="96" t="s">
        <v>263</v>
      </c>
      <c r="F109" s="96"/>
      <c r="G109" s="96" t="s">
        <v>28</v>
      </c>
      <c r="H109" s="96" t="str">
        <f>IF(OR(AND(B4="E",Table_7_England!H6&lt;&gt;0), OR(B4="S",B4="W",B4="N")),"PASS","FAIL")</f>
        <v>PASS</v>
      </c>
      <c r="I109" s="62">
        <f>Table_7_England!H6</f>
        <v>0</v>
      </c>
      <c r="J109" s="61"/>
      <c r="K109" s="115"/>
    </row>
    <row r="110" spans="1:11" x14ac:dyDescent="0.25">
      <c r="A110" s="96" t="s">
        <v>264</v>
      </c>
      <c r="B110" s="100" t="s">
        <v>265</v>
      </c>
      <c r="C110" s="100"/>
      <c r="D110" s="100"/>
      <c r="E110" s="523" t="s">
        <v>266</v>
      </c>
      <c r="F110" s="523"/>
      <c r="G110" s="96" t="s">
        <v>28</v>
      </c>
      <c r="H110" s="107" t="str">
        <f>IF(OR(AND(B4="E",Table_7_England!H12&gt;=0),AND(OR(B4="S",B4="W",B4="N"),Table_7_England!H12=0)),"PASS","FAIL")</f>
        <v>PASS</v>
      </c>
      <c r="I110" s="62">
        <f>Table_7_England!H12</f>
        <v>0</v>
      </c>
      <c r="J110" s="61"/>
      <c r="K110" s="115"/>
    </row>
    <row r="111" spans="1:11" x14ac:dyDescent="0.25">
      <c r="A111" s="99" t="s">
        <v>267</v>
      </c>
      <c r="B111" s="100" t="s">
        <v>268</v>
      </c>
      <c r="C111" s="100"/>
      <c r="D111" s="100"/>
      <c r="E111" s="523" t="s">
        <v>269</v>
      </c>
      <c r="F111" s="523"/>
      <c r="G111" s="96" t="s">
        <v>28</v>
      </c>
      <c r="H111" s="107" t="str">
        <f>IF(OR(AND(B4="W",Table_7_Wales!H15&gt;=0),AND(OR(B4="E",B4="S",B4="N"),Table_7_Wales!H15=0)),"PASS","FAIL")</f>
        <v>PASS</v>
      </c>
      <c r="I111" s="62">
        <f>Table_7_Wales!H15</f>
        <v>0</v>
      </c>
      <c r="J111" s="61"/>
      <c r="K111" s="115"/>
    </row>
    <row r="112" spans="1:11" x14ac:dyDescent="0.25">
      <c r="A112" s="99" t="s">
        <v>270</v>
      </c>
      <c r="B112" s="100" t="s">
        <v>271</v>
      </c>
      <c r="C112" s="100"/>
      <c r="D112" s="100"/>
      <c r="E112" s="523" t="s">
        <v>272</v>
      </c>
      <c r="F112" s="523"/>
      <c r="G112" s="96" t="s">
        <v>28</v>
      </c>
      <c r="H112" s="107" t="str">
        <f>IF(OR(AND(B4="S",Table_7_Scotland!H13&gt;=0),AND(OR(B4="E",B4="W",B4="N"),Table_7_Scotland!H13=0)),"PASS","FAIL")</f>
        <v>PASS</v>
      </c>
      <c r="I112" s="62">
        <f>Table_7_Scotland!H13</f>
        <v>191844</v>
      </c>
      <c r="J112" s="61"/>
      <c r="K112" s="115"/>
    </row>
    <row r="113" spans="1:11" x14ac:dyDescent="0.25">
      <c r="A113" s="99" t="s">
        <v>273</v>
      </c>
      <c r="B113" s="523" t="s">
        <v>274</v>
      </c>
      <c r="C113" s="523"/>
      <c r="D113" s="523"/>
      <c r="E113" s="523" t="s">
        <v>275</v>
      </c>
      <c r="F113" s="523"/>
      <c r="G113" s="96" t="s">
        <v>28</v>
      </c>
      <c r="H113" s="107" t="str">
        <f>IF(OR(AND(B4="N",Table_7_N_Ireland!H10&gt;=0),AND(OR(B4="E",B4="S",B4="W"),Table_7_N_Ireland!H10=0)),"PASS","FAIL")</f>
        <v>PASS</v>
      </c>
      <c r="I113" s="62">
        <f>Table_7_N_Ireland!H10</f>
        <v>0</v>
      </c>
      <c r="J113" s="61"/>
      <c r="K113" s="115"/>
    </row>
    <row r="114" spans="1:11" x14ac:dyDescent="0.25">
      <c r="A114" s="106" t="s">
        <v>276</v>
      </c>
      <c r="B114" s="523" t="s">
        <v>277</v>
      </c>
      <c r="C114" s="523"/>
      <c r="D114" s="523"/>
      <c r="E114" s="99" t="s">
        <v>278</v>
      </c>
      <c r="F114" s="99"/>
      <c r="G114" s="99" t="s">
        <v>35</v>
      </c>
      <c r="H114" s="96" t="str">
        <f>IF(OR(Table_8_UK!J6=0,Table_8_UK!L6&gt;0),"PASS","FAIL")</f>
        <v>PASS</v>
      </c>
      <c r="I114" s="97" t="str">
        <f>Table_8_UK!J6&amp;", "&amp;Table_8_UK!L6</f>
        <v>59077, 7124</v>
      </c>
      <c r="J114" s="61"/>
      <c r="K114" s="61"/>
    </row>
    <row r="115" spans="1:11" x14ac:dyDescent="0.25">
      <c r="A115" s="106" t="s">
        <v>279</v>
      </c>
      <c r="B115" s="523" t="s">
        <v>280</v>
      </c>
      <c r="C115" s="523"/>
      <c r="D115" s="523"/>
      <c r="E115" s="114" t="s">
        <v>281</v>
      </c>
      <c r="F115" s="114"/>
      <c r="G115" s="99" t="s">
        <v>35</v>
      </c>
      <c r="H115" s="96" t="str">
        <f>IF(OR(Table_8_UK!J7=0,Table_8_UK!L7&gt;0),"PASS","FAIL")</f>
        <v>PASS</v>
      </c>
      <c r="I115" s="97" t="str">
        <f>Table_8_UK!J7&amp;", "&amp;Table_8_UK!L7</f>
        <v>1555, 448</v>
      </c>
      <c r="J115" s="61"/>
      <c r="K115" s="115"/>
    </row>
    <row r="116" spans="1:11" x14ac:dyDescent="0.25">
      <c r="A116" s="106" t="s">
        <v>282</v>
      </c>
      <c r="B116" s="523" t="s">
        <v>283</v>
      </c>
      <c r="C116" s="523"/>
      <c r="D116" s="523"/>
      <c r="E116" s="99" t="s">
        <v>284</v>
      </c>
      <c r="F116" s="99"/>
      <c r="G116" s="99" t="s">
        <v>35</v>
      </c>
      <c r="H116" s="96" t="str">
        <f>IF(OR(Table_8_UK!J8=0,Table_8_UK!L8&gt;0),"PASS","FAIL")</f>
        <v>PASS</v>
      </c>
      <c r="I116" s="97" t="str">
        <f>Table_8_UK!J8&amp;", "&amp;Table_8_UK!L8</f>
        <v>1128, 235</v>
      </c>
      <c r="J116" s="61"/>
      <c r="K116" s="115"/>
    </row>
    <row r="117" spans="1:11" x14ac:dyDescent="0.25">
      <c r="A117" s="106" t="s">
        <v>285</v>
      </c>
      <c r="B117" s="523" t="s">
        <v>286</v>
      </c>
      <c r="C117" s="523"/>
      <c r="D117" s="523"/>
      <c r="E117" s="99" t="s">
        <v>287</v>
      </c>
      <c r="F117" s="99"/>
      <c r="G117" s="99" t="s">
        <v>35</v>
      </c>
      <c r="H117" s="96" t="str">
        <f>IF(OR(Table_8_UK!J9=0,Table_8_UK!L9&gt;0),"PASS","FAIL")</f>
        <v>PASS</v>
      </c>
      <c r="I117" s="97" t="str">
        <f>Table_8_UK!J9&amp;", "&amp;Table_8_UK!L9</f>
        <v>6414, 1168</v>
      </c>
      <c r="J117" s="61"/>
      <c r="K117" s="105"/>
    </row>
    <row r="118" spans="1:11" x14ac:dyDescent="0.25">
      <c r="A118" s="106" t="s">
        <v>288</v>
      </c>
      <c r="B118" s="523" t="s">
        <v>289</v>
      </c>
      <c r="C118" s="523"/>
      <c r="D118" s="523"/>
      <c r="E118" s="99" t="s">
        <v>290</v>
      </c>
      <c r="F118" s="99"/>
      <c r="G118" s="99" t="s">
        <v>35</v>
      </c>
      <c r="H118" s="96" t="str">
        <f>IF(OR(Table_8_UK!J10=0,Table_8_UK!L10&gt;0),"PASS","FAIL")</f>
        <v>PASS</v>
      </c>
      <c r="I118" s="97" t="str">
        <f>Table_8_UK!J10&amp;", "&amp;Table_8_UK!L10</f>
        <v>0, 0</v>
      </c>
      <c r="J118" s="61"/>
      <c r="K118" s="105"/>
    </row>
    <row r="119" spans="1:11" x14ac:dyDescent="0.25">
      <c r="A119" s="106" t="s">
        <v>291</v>
      </c>
      <c r="B119" s="523" t="s">
        <v>292</v>
      </c>
      <c r="C119" s="523"/>
      <c r="D119" s="523"/>
      <c r="E119" s="99" t="s">
        <v>293</v>
      </c>
      <c r="F119" s="99"/>
      <c r="G119" s="99" t="s">
        <v>35</v>
      </c>
      <c r="H119" s="96" t="str">
        <f>IF(OR(Table_8_UK!J11=0,Table_8_UK!L11&gt;0),"PASS","FAIL")</f>
        <v>PASS</v>
      </c>
      <c r="I119" s="97" t="str">
        <f>Table_8_UK!J11&amp;", "&amp;Table_8_UK!L11</f>
        <v>0, 0</v>
      </c>
      <c r="J119" s="61"/>
      <c r="K119" s="105"/>
    </row>
    <row r="120" spans="1:11" x14ac:dyDescent="0.25">
      <c r="A120" s="106" t="s">
        <v>294</v>
      </c>
      <c r="B120" s="523" t="s">
        <v>295</v>
      </c>
      <c r="C120" s="523"/>
      <c r="D120" s="523"/>
      <c r="E120" s="99" t="s">
        <v>296</v>
      </c>
      <c r="F120" s="99"/>
      <c r="G120" s="99" t="s">
        <v>35</v>
      </c>
      <c r="H120" s="96" t="str">
        <f>IF(OR(Table_8_UK!J12=0,Table_8_UK!L12&gt;0),"PASS","FAIL")</f>
        <v>PASS</v>
      </c>
      <c r="I120" s="97" t="str">
        <f>Table_8_UK!J12&amp;", "&amp;Table_8_UK!L12</f>
        <v>0, 0</v>
      </c>
      <c r="K120" s="105"/>
    </row>
    <row r="121" spans="1:11" x14ac:dyDescent="0.25">
      <c r="A121" s="106" t="s">
        <v>297</v>
      </c>
      <c r="B121" s="523" t="s">
        <v>298</v>
      </c>
      <c r="C121" s="523"/>
      <c r="D121" s="523"/>
      <c r="E121" s="99" t="s">
        <v>299</v>
      </c>
      <c r="F121" s="99"/>
      <c r="G121" s="99" t="s">
        <v>35</v>
      </c>
      <c r="H121" s="96" t="str">
        <f>IF(OR(Table_8_UK!J13=0,Table_8_UK!L13&gt;0),"PASS","FAIL")</f>
        <v>PASS</v>
      </c>
      <c r="I121" s="97" t="str">
        <f>Table_8_UK!J13&amp;", "&amp;Table_8_UK!L13</f>
        <v>0, 0</v>
      </c>
      <c r="J121" s="61"/>
      <c r="K121" s="105"/>
    </row>
    <row r="122" spans="1:11" x14ac:dyDescent="0.25">
      <c r="A122" s="106" t="s">
        <v>300</v>
      </c>
      <c r="B122" s="523" t="s">
        <v>301</v>
      </c>
      <c r="C122" s="523"/>
      <c r="D122" s="523"/>
      <c r="E122" s="99" t="s">
        <v>302</v>
      </c>
      <c r="F122" s="99"/>
      <c r="G122" s="99" t="s">
        <v>35</v>
      </c>
      <c r="H122" s="96" t="str">
        <f>IF(OR(Table_8_UK!J14=0,Table_8_UK!L14&gt;0),"PASS","FAIL")</f>
        <v>PASS</v>
      </c>
      <c r="I122" s="97" t="str">
        <f>Table_8_UK!J14&amp;", "&amp;Table_8_UK!L14</f>
        <v>23577, 10088</v>
      </c>
      <c r="J122" s="61"/>
      <c r="K122" s="105"/>
    </row>
    <row r="123" spans="1:11" x14ac:dyDescent="0.25">
      <c r="A123" s="106" t="s">
        <v>303</v>
      </c>
      <c r="B123" s="523" t="s">
        <v>304</v>
      </c>
      <c r="C123" s="523"/>
      <c r="D123" s="523"/>
      <c r="E123" s="99" t="s">
        <v>305</v>
      </c>
      <c r="F123" s="99"/>
      <c r="G123" s="99" t="s">
        <v>35</v>
      </c>
      <c r="H123" s="96" t="str">
        <f>IF(OR(Table_8_UK!J15=0,Table_8_UK!L15&gt;0),"PASS","FAIL")</f>
        <v>PASS</v>
      </c>
      <c r="I123" s="97" t="str">
        <f>Table_8_UK!J15&amp;", "&amp;Table_8_UK!L15</f>
        <v>0, 0</v>
      </c>
      <c r="K123" s="105"/>
    </row>
    <row r="124" spans="1:11" x14ac:dyDescent="0.25">
      <c r="A124" s="106" t="s">
        <v>306</v>
      </c>
      <c r="B124" s="523" t="s">
        <v>307</v>
      </c>
      <c r="C124" s="523"/>
      <c r="D124" s="523"/>
      <c r="E124" s="99" t="s">
        <v>308</v>
      </c>
      <c r="F124" s="99"/>
      <c r="G124" s="99" t="s">
        <v>35</v>
      </c>
      <c r="H124" s="96" t="str">
        <f>IF(OR(Table_8_UK!J16=0,Table_8_UK!L16&gt;0),"PASS","FAIL")</f>
        <v>PASS</v>
      </c>
      <c r="I124" s="97" t="str">
        <f>Table_8_UK!J16&amp;", "&amp;Table_8_UK!L16</f>
        <v>9683, 3200</v>
      </c>
      <c r="K124" s="105"/>
    </row>
    <row r="125" spans="1:11" x14ac:dyDescent="0.25">
      <c r="A125" s="106" t="s">
        <v>309</v>
      </c>
      <c r="B125" s="523" t="s">
        <v>310</v>
      </c>
      <c r="C125" s="523"/>
      <c r="D125" s="523"/>
      <c r="E125" s="99" t="s">
        <v>311</v>
      </c>
      <c r="F125" s="99"/>
      <c r="G125" s="99" t="s">
        <v>35</v>
      </c>
      <c r="H125" s="96" t="str">
        <f>IF(OR(Table_8_UK!J17=0,Table_8_UK!L17&gt;0),"PASS","FAIL")</f>
        <v>PASS</v>
      </c>
      <c r="I125" s="97" t="str">
        <f>Table_8_UK!J17&amp;", "&amp;Table_8_UK!L17</f>
        <v>24670, 9756</v>
      </c>
      <c r="K125" s="105"/>
    </row>
    <row r="126" spans="1:11" x14ac:dyDescent="0.25">
      <c r="A126" s="106" t="s">
        <v>312</v>
      </c>
      <c r="B126" s="523" t="s">
        <v>313</v>
      </c>
      <c r="C126" s="523"/>
      <c r="D126" s="523"/>
      <c r="E126" s="99" t="s">
        <v>314</v>
      </c>
      <c r="F126" s="99"/>
      <c r="G126" s="99" t="s">
        <v>35</v>
      </c>
      <c r="H126" s="96" t="str">
        <f>IF(OR(Table_8_UK!J18=0,Table_8_UK!L18&gt;0),"PASS","FAIL")</f>
        <v>PASS</v>
      </c>
      <c r="I126" s="97" t="str">
        <f>Table_8_UK!J18&amp;", "&amp;Table_8_UK!L18</f>
        <v>5713, 3532</v>
      </c>
      <c r="K126" s="105"/>
    </row>
    <row r="127" spans="1:11" x14ac:dyDescent="0.25">
      <c r="A127" s="106" t="s">
        <v>315</v>
      </c>
      <c r="B127" s="523" t="s">
        <v>316</v>
      </c>
      <c r="C127" s="523"/>
      <c r="D127" s="523"/>
      <c r="E127" s="99" t="s">
        <v>317</v>
      </c>
      <c r="F127" s="99"/>
      <c r="G127" s="99" t="s">
        <v>35</v>
      </c>
      <c r="H127" s="96" t="str">
        <f>IF(OR(Table_8_UK!J19=0,Table_8_UK!L19&gt;0),"PASS","FAIL")</f>
        <v>PASS</v>
      </c>
      <c r="I127" s="97" t="str">
        <f>Table_8_UK!J19&amp;", "&amp;Table_8_UK!L19</f>
        <v>10450, 5835</v>
      </c>
      <c r="K127" s="105"/>
    </row>
    <row r="128" spans="1:11" x14ac:dyDescent="0.25">
      <c r="A128" s="106" t="s">
        <v>318</v>
      </c>
      <c r="B128" s="523" t="s">
        <v>319</v>
      </c>
      <c r="C128" s="523"/>
      <c r="D128" s="523"/>
      <c r="E128" s="99" t="s">
        <v>320</v>
      </c>
      <c r="F128" s="99"/>
      <c r="G128" s="99" t="s">
        <v>35</v>
      </c>
      <c r="H128" s="96" t="str">
        <f>IF(OR(Table_8_UK!J20=0,Table_8_UK!L20&gt;0),"PASS","FAIL")</f>
        <v>PASS</v>
      </c>
      <c r="I128" s="97" t="str">
        <f>Table_8_UK!J20&amp;", "&amp;Table_8_UK!L20</f>
        <v>0, 0</v>
      </c>
      <c r="K128" s="105"/>
    </row>
    <row r="129" spans="1:11" x14ac:dyDescent="0.25">
      <c r="A129" s="106" t="s">
        <v>321</v>
      </c>
      <c r="B129" s="523" t="s">
        <v>322</v>
      </c>
      <c r="C129" s="523"/>
      <c r="D129" s="523"/>
      <c r="E129" s="99" t="s">
        <v>323</v>
      </c>
      <c r="F129" s="99"/>
      <c r="G129" s="99" t="s">
        <v>35</v>
      </c>
      <c r="H129" s="96" t="str">
        <f>IF(OR(Table_8_UK!J21=0,Table_8_UK!L21&gt;0),"PASS","FAIL")</f>
        <v>PASS</v>
      </c>
      <c r="I129" s="97" t="str">
        <f>Table_8_UK!J21&amp;", "&amp;Table_8_UK!L21</f>
        <v>1264, 1187</v>
      </c>
      <c r="K129" s="105"/>
    </row>
    <row r="130" spans="1:11" x14ac:dyDescent="0.25">
      <c r="A130" s="106" t="s">
        <v>324</v>
      </c>
      <c r="B130" s="523" t="s">
        <v>325</v>
      </c>
      <c r="C130" s="523"/>
      <c r="D130" s="523"/>
      <c r="E130" s="99" t="s">
        <v>326</v>
      </c>
      <c r="F130" s="99"/>
      <c r="G130" s="99" t="s">
        <v>35</v>
      </c>
      <c r="H130" s="96" t="str">
        <f>IF(OR(Table_8_UK!J22=0,Table_8_UK!L22&gt;0),"PASS","FAIL")</f>
        <v>PASS</v>
      </c>
      <c r="I130" s="97" t="str">
        <f>Table_8_UK!J22&amp;", "&amp;Table_8_UK!L22</f>
        <v>0, 0</v>
      </c>
      <c r="K130" s="105"/>
    </row>
    <row r="131" spans="1:11" x14ac:dyDescent="0.25">
      <c r="A131" s="106" t="s">
        <v>327</v>
      </c>
      <c r="B131" s="523" t="s">
        <v>328</v>
      </c>
      <c r="C131" s="523"/>
      <c r="D131" s="523"/>
      <c r="E131" s="99" t="s">
        <v>329</v>
      </c>
      <c r="F131" s="99"/>
      <c r="G131" s="99" t="s">
        <v>35</v>
      </c>
      <c r="H131" s="96" t="str">
        <f>IF(OR(Table_8_UK!J23=0,Table_8_UK!L23&gt;0),"PASS","FAIL")</f>
        <v>PASS</v>
      </c>
      <c r="I131" s="97" t="str">
        <f>Table_8_UK!J23&amp;", "&amp;Table_8_UK!L23</f>
        <v>5208, 2693</v>
      </c>
      <c r="K131" s="105"/>
    </row>
    <row r="132" spans="1:11" x14ac:dyDescent="0.25">
      <c r="A132" s="106" t="s">
        <v>330</v>
      </c>
      <c r="B132" s="523" t="s">
        <v>331</v>
      </c>
      <c r="C132" s="523"/>
      <c r="D132" s="523"/>
      <c r="E132" s="99" t="s">
        <v>332</v>
      </c>
      <c r="F132" s="99"/>
      <c r="G132" s="99" t="s">
        <v>35</v>
      </c>
      <c r="H132" s="96" t="str">
        <f>IF(OR(Table_8_UK!J24=0,Table_8_UK!L24&gt;0),"PASS","FAIL")</f>
        <v>PASS</v>
      </c>
      <c r="I132" s="97" t="str">
        <f>Table_8_UK!J24&amp;", "&amp;Table_8_UK!L24</f>
        <v>3720, 2097</v>
      </c>
      <c r="K132" s="105"/>
    </row>
    <row r="133" spans="1:11" x14ac:dyDescent="0.25">
      <c r="A133" s="106" t="s">
        <v>333</v>
      </c>
      <c r="B133" s="523" t="s">
        <v>334</v>
      </c>
      <c r="C133" s="523"/>
      <c r="D133" s="523"/>
      <c r="E133" s="99" t="s">
        <v>335</v>
      </c>
      <c r="F133" s="99"/>
      <c r="G133" s="99" t="s">
        <v>35</v>
      </c>
      <c r="H133" s="96" t="str">
        <f>IF(OR(Table_8_UK!J25=0,Table_8_UK!L25&gt;0),"PASS","FAIL")</f>
        <v>PASS</v>
      </c>
      <c r="I133" s="97" t="str">
        <f>Table_8_UK!J25&amp;", "&amp;Table_8_UK!L25</f>
        <v>2322, 1916</v>
      </c>
      <c r="K133" s="105"/>
    </row>
    <row r="134" spans="1:11" x14ac:dyDescent="0.25">
      <c r="A134" s="106" t="s">
        <v>336</v>
      </c>
      <c r="B134" s="523" t="s">
        <v>337</v>
      </c>
      <c r="C134" s="523"/>
      <c r="D134" s="523"/>
      <c r="E134" s="99" t="s">
        <v>338</v>
      </c>
      <c r="F134" s="99"/>
      <c r="G134" s="99" t="s">
        <v>35</v>
      </c>
      <c r="H134" s="96" t="str">
        <f>IF(OR(Table_8_UK!J26=0,Table_8_UK!L26&gt;0),"PASS","FAIL")</f>
        <v>PASS</v>
      </c>
      <c r="I134" s="97" t="str">
        <f>Table_8_UK!J26&amp;", "&amp;Table_8_UK!L26</f>
        <v>11709, 7106</v>
      </c>
      <c r="K134" s="105"/>
    </row>
    <row r="135" spans="1:11" x14ac:dyDescent="0.25">
      <c r="A135" s="106" t="s">
        <v>339</v>
      </c>
      <c r="B135" s="523" t="s">
        <v>340</v>
      </c>
      <c r="C135" s="523"/>
      <c r="D135" s="523"/>
      <c r="E135" s="99" t="s">
        <v>341</v>
      </c>
      <c r="F135" s="99"/>
      <c r="G135" s="99" t="s">
        <v>35</v>
      </c>
      <c r="H135" s="96" t="str">
        <f>IF(OR(Table_8_UK!J27=0,Table_8_UK!L27&gt;0),"PASS","FAIL")</f>
        <v>PASS</v>
      </c>
      <c r="I135" s="97" t="str">
        <f>Table_8_UK!J27&amp;", "&amp;Table_8_UK!L27</f>
        <v>5466, 2200</v>
      </c>
      <c r="K135" s="105"/>
    </row>
    <row r="136" spans="1:11" x14ac:dyDescent="0.25">
      <c r="A136" s="106" t="s">
        <v>342</v>
      </c>
      <c r="B136" s="523" t="s">
        <v>343</v>
      </c>
      <c r="C136" s="523"/>
      <c r="D136" s="523"/>
      <c r="E136" s="99" t="s">
        <v>344</v>
      </c>
      <c r="F136" s="99"/>
      <c r="G136" s="99" t="s">
        <v>35</v>
      </c>
      <c r="H136" s="96" t="str">
        <f>IF(OR(Table_8_UK!J28=0,Table_8_UK!L28&gt;0),"PASS","FAIL")</f>
        <v>PASS</v>
      </c>
      <c r="I136" s="97" t="str">
        <f>Table_8_UK!J28&amp;", "&amp;Table_8_UK!L28</f>
        <v>3853, 1404</v>
      </c>
      <c r="K136" s="105"/>
    </row>
    <row r="137" spans="1:11" x14ac:dyDescent="0.25">
      <c r="A137" s="106" t="s">
        <v>345</v>
      </c>
      <c r="B137" s="523" t="s">
        <v>346</v>
      </c>
      <c r="C137" s="523"/>
      <c r="D137" s="523"/>
      <c r="E137" s="99" t="s">
        <v>347</v>
      </c>
      <c r="F137" s="99"/>
      <c r="G137" s="99" t="s">
        <v>35</v>
      </c>
      <c r="H137" s="96" t="str">
        <f>IF(OR(Table_8_UK!J29=0,Table_8_UK!L29&gt;0),"PASS","FAIL")</f>
        <v>PASS</v>
      </c>
      <c r="I137" s="97" t="str">
        <f>Table_8_UK!J29&amp;", "&amp;Table_8_UK!L29</f>
        <v>2096, 1473</v>
      </c>
      <c r="K137" s="105"/>
    </row>
    <row r="138" spans="1:11" x14ac:dyDescent="0.25">
      <c r="A138" s="106" t="s">
        <v>348</v>
      </c>
      <c r="B138" s="523" t="s">
        <v>349</v>
      </c>
      <c r="C138" s="523"/>
      <c r="D138" s="523"/>
      <c r="E138" s="99" t="s">
        <v>350</v>
      </c>
      <c r="F138" s="99"/>
      <c r="G138" s="99" t="s">
        <v>35</v>
      </c>
      <c r="H138" s="96" t="str">
        <f>IF(OR(Table_8_UK!J30=0,Table_8_UK!L30&gt;0),"PASS","FAIL")</f>
        <v>PASS</v>
      </c>
      <c r="I138" s="97" t="str">
        <f>Table_8_UK!J30&amp;", "&amp;Table_8_UK!L30</f>
        <v>3830, 935</v>
      </c>
      <c r="K138" s="105"/>
    </row>
    <row r="139" spans="1:11" x14ac:dyDescent="0.25">
      <c r="A139" s="106" t="s">
        <v>351</v>
      </c>
      <c r="B139" s="523" t="s">
        <v>352</v>
      </c>
      <c r="C139" s="523"/>
      <c r="D139" s="523"/>
      <c r="E139" s="99" t="s">
        <v>353</v>
      </c>
      <c r="F139" s="99"/>
      <c r="G139" s="99" t="s">
        <v>35</v>
      </c>
      <c r="H139" s="96" t="str">
        <f>IF(OR(Table_8_UK!J31=0,Table_8_UK!L31&gt;0),"PASS","FAIL")</f>
        <v>PASS</v>
      </c>
      <c r="I139" s="97" t="str">
        <f>Table_8_UK!J31&amp;", "&amp;Table_8_UK!L31</f>
        <v>1065, 199</v>
      </c>
      <c r="K139" s="105"/>
    </row>
    <row r="140" spans="1:11" x14ac:dyDescent="0.25">
      <c r="A140" s="106" t="s">
        <v>354</v>
      </c>
      <c r="B140" s="523" t="s">
        <v>355</v>
      </c>
      <c r="C140" s="523"/>
      <c r="D140" s="523"/>
      <c r="E140" s="99" t="s">
        <v>356</v>
      </c>
      <c r="F140" s="99"/>
      <c r="G140" s="99" t="s">
        <v>35</v>
      </c>
      <c r="H140" s="96" t="str">
        <f>IF(OR(Table_8_UK!J32=0,Table_8_UK!L32&gt;0),"PASS","FAIL")</f>
        <v>PASS</v>
      </c>
      <c r="I140" s="97" t="str">
        <f>Table_8_UK!J32&amp;", "&amp;Table_8_UK!L32</f>
        <v>1806, 400</v>
      </c>
      <c r="K140" s="105"/>
    </row>
    <row r="141" spans="1:11" x14ac:dyDescent="0.25">
      <c r="A141" s="106" t="s">
        <v>357</v>
      </c>
      <c r="B141" s="523" t="s">
        <v>358</v>
      </c>
      <c r="C141" s="523"/>
      <c r="D141" s="523"/>
      <c r="E141" s="99" t="s">
        <v>359</v>
      </c>
      <c r="F141" s="99"/>
      <c r="G141" s="99" t="s">
        <v>35</v>
      </c>
      <c r="H141" s="96" t="str">
        <f>IF(OR(Table_8_UK!J33=0,Table_8_UK!L33&gt;0),"PASS","FAIL")</f>
        <v>PASS</v>
      </c>
      <c r="I141" s="97" t="str">
        <f>Table_8_UK!J33&amp;", "&amp;Table_8_UK!L33</f>
        <v>3891, 794</v>
      </c>
      <c r="K141" s="105"/>
    </row>
    <row r="142" spans="1:11" x14ac:dyDescent="0.25">
      <c r="A142" s="106" t="s">
        <v>360</v>
      </c>
      <c r="B142" s="523" t="s">
        <v>361</v>
      </c>
      <c r="C142" s="523"/>
      <c r="D142" s="523"/>
      <c r="E142" s="99" t="s">
        <v>362</v>
      </c>
      <c r="F142" s="99"/>
      <c r="G142" s="99" t="s">
        <v>35</v>
      </c>
      <c r="H142" s="96" t="str">
        <f>IF(OR(Table_8_UK!J34=0,Table_8_UK!L34&gt;0),"PASS","FAIL")</f>
        <v>PASS</v>
      </c>
      <c r="I142" s="97" t="str">
        <f>Table_8_UK!J34&amp;", "&amp;Table_8_UK!L34</f>
        <v>4248, 1539</v>
      </c>
      <c r="K142" s="105"/>
    </row>
    <row r="143" spans="1:11" x14ac:dyDescent="0.25">
      <c r="A143" s="106" t="s">
        <v>363</v>
      </c>
      <c r="B143" s="523" t="s">
        <v>364</v>
      </c>
      <c r="C143" s="523"/>
      <c r="D143" s="523"/>
      <c r="E143" s="99" t="s">
        <v>365</v>
      </c>
      <c r="F143" s="99"/>
      <c r="G143" s="99" t="s">
        <v>35</v>
      </c>
      <c r="H143" s="96" t="str">
        <f>IF(OR(Table_8_UK!J35=0,Table_8_UK!L35&gt;0),"PASS","FAIL")</f>
        <v>PASS</v>
      </c>
      <c r="I143" s="97" t="str">
        <f>Table_8_UK!J35&amp;", "&amp;Table_8_UK!L35</f>
        <v>7677, 999</v>
      </c>
      <c r="K143" s="105"/>
    </row>
    <row r="144" spans="1:11" x14ac:dyDescent="0.25">
      <c r="A144" s="106" t="s">
        <v>366</v>
      </c>
      <c r="B144" s="523" t="s">
        <v>367</v>
      </c>
      <c r="C144" s="523"/>
      <c r="D144" s="523"/>
      <c r="E144" s="99" t="s">
        <v>368</v>
      </c>
      <c r="F144" s="99"/>
      <c r="G144" s="99" t="s">
        <v>35</v>
      </c>
      <c r="H144" s="96" t="str">
        <f>IF(OR(Table_8_UK!J36=0,Table_8_UK!L36&gt;0),"PASS","FAIL")</f>
        <v>PASS</v>
      </c>
      <c r="I144" s="97" t="str">
        <f>Table_8_UK!J36&amp;", "&amp;Table_8_UK!L36</f>
        <v>2800, 623</v>
      </c>
      <c r="K144" s="105"/>
    </row>
    <row r="145" spans="1:11" x14ac:dyDescent="0.25">
      <c r="A145" s="106" t="s">
        <v>369</v>
      </c>
      <c r="B145" s="523" t="s">
        <v>370</v>
      </c>
      <c r="C145" s="523"/>
      <c r="D145" s="523"/>
      <c r="E145" s="99" t="s">
        <v>371</v>
      </c>
      <c r="F145" s="99"/>
      <c r="G145" s="99" t="s">
        <v>35</v>
      </c>
      <c r="H145" s="96" t="str">
        <f>IF(OR(Table_8_UK!J37=0,Table_8_UK!L37&gt;0),"PASS","FAIL")</f>
        <v>PASS</v>
      </c>
      <c r="I145" s="97" t="str">
        <f>Table_8_UK!J37&amp;", "&amp;Table_8_UK!L37</f>
        <v>6522, 2010</v>
      </c>
      <c r="K145" s="105"/>
    </row>
    <row r="146" spans="1:11" x14ac:dyDescent="0.25">
      <c r="A146" s="106" t="s">
        <v>372</v>
      </c>
      <c r="B146" s="523" t="s">
        <v>373</v>
      </c>
      <c r="C146" s="523"/>
      <c r="D146" s="523"/>
      <c r="E146" s="99" t="s">
        <v>374</v>
      </c>
      <c r="F146" s="99"/>
      <c r="G146" s="99" t="s">
        <v>35</v>
      </c>
      <c r="H146" s="96" t="str">
        <f>IF(OR(Table_8_UK!J38=0,Table_8_UK!L38&gt;0),"PASS","FAIL")</f>
        <v>PASS</v>
      </c>
      <c r="I146" s="97" t="str">
        <f>Table_8_UK!J38&amp;", "&amp;Table_8_UK!L38</f>
        <v>13067, 6366</v>
      </c>
      <c r="K146" s="105"/>
    </row>
    <row r="147" spans="1:11" x14ac:dyDescent="0.25">
      <c r="A147" s="106" t="s">
        <v>375</v>
      </c>
      <c r="B147" s="523" t="s">
        <v>376</v>
      </c>
      <c r="C147" s="523"/>
      <c r="D147" s="523"/>
      <c r="E147" s="99" t="s">
        <v>377</v>
      </c>
      <c r="F147" s="99"/>
      <c r="G147" s="99" t="s">
        <v>35</v>
      </c>
      <c r="H147" s="96" t="str">
        <f>IF(OR(Table_8_UK!J39=0,Table_8_UK!L39&gt;0),"PASS","FAIL")</f>
        <v>PASS</v>
      </c>
      <c r="I147" s="97" t="str">
        <f>Table_8_UK!J39&amp;", "&amp;Table_8_UK!L39</f>
        <v>0, 0</v>
      </c>
      <c r="K147" s="105"/>
    </row>
    <row r="148" spans="1:11" x14ac:dyDescent="0.25">
      <c r="A148" s="106" t="s">
        <v>378</v>
      </c>
      <c r="B148" s="523" t="s">
        <v>379</v>
      </c>
      <c r="C148" s="523"/>
      <c r="D148" s="523"/>
      <c r="E148" s="99" t="s">
        <v>380</v>
      </c>
      <c r="F148" s="99"/>
      <c r="G148" s="99" t="s">
        <v>35</v>
      </c>
      <c r="H148" s="96" t="str">
        <f>IF(OR(Table_8_UK!J40=0,Table_8_UK!L40&gt;0),"PASS","FAIL")</f>
        <v>PASS</v>
      </c>
      <c r="I148" s="97" t="str">
        <f>Table_8_UK!J40&amp;", "&amp;Table_8_UK!L40</f>
        <v>12395, 3410</v>
      </c>
      <c r="K148" s="105"/>
    </row>
    <row r="149" spans="1:11" x14ac:dyDescent="0.25">
      <c r="A149" s="106" t="s">
        <v>381</v>
      </c>
      <c r="B149" s="523" t="s">
        <v>382</v>
      </c>
      <c r="C149" s="523"/>
      <c r="D149" s="523"/>
      <c r="E149" s="99" t="s">
        <v>383</v>
      </c>
      <c r="F149" s="99"/>
      <c r="G149" s="99" t="s">
        <v>35</v>
      </c>
      <c r="H149" s="96" t="str">
        <f>IF(OR(Table_8_UK!J41=0,Table_8_UK!L41&gt;0),"PASS","FAIL")</f>
        <v>PASS</v>
      </c>
      <c r="I149" s="97" t="str">
        <f>Table_8_UK!J41&amp;", "&amp;Table_8_UK!L41</f>
        <v>4233, 818</v>
      </c>
      <c r="K149" s="105"/>
    </row>
    <row r="150" spans="1:11" x14ac:dyDescent="0.25">
      <c r="A150" s="106" t="s">
        <v>384</v>
      </c>
      <c r="B150" s="523" t="s">
        <v>385</v>
      </c>
      <c r="C150" s="523"/>
      <c r="D150" s="523"/>
      <c r="E150" s="99" t="s">
        <v>386</v>
      </c>
      <c r="F150" s="99"/>
      <c r="G150" s="99" t="s">
        <v>35</v>
      </c>
      <c r="H150" s="96" t="str">
        <f>IF(OR(Table_8_UK!J42=0,Table_8_UK!L42&gt;0),"PASS","FAIL")</f>
        <v>PASS</v>
      </c>
      <c r="I150" s="97" t="str">
        <f>Table_8_UK!J42&amp;", "&amp;Table_8_UK!L42</f>
        <v>8991, 1522</v>
      </c>
      <c r="K150" s="105"/>
    </row>
    <row r="151" spans="1:11" x14ac:dyDescent="0.25">
      <c r="A151" s="106" t="s">
        <v>387</v>
      </c>
      <c r="B151" s="523" t="s">
        <v>388</v>
      </c>
      <c r="C151" s="523"/>
      <c r="D151" s="523"/>
      <c r="E151" s="99" t="s">
        <v>389</v>
      </c>
      <c r="F151" s="99"/>
      <c r="G151" s="99" t="s">
        <v>35</v>
      </c>
      <c r="H151" s="96" t="str">
        <f>IF(OR(Table_8_UK!J43=0,Table_8_UK!L43&gt;0),"PASS","FAIL")</f>
        <v>PASS</v>
      </c>
      <c r="I151" s="97" t="str">
        <f>Table_8_UK!J43&amp;", "&amp;Table_8_UK!L43</f>
        <v>3684, 1265</v>
      </c>
      <c r="K151" s="105"/>
    </row>
    <row r="152" spans="1:11" x14ac:dyDescent="0.25">
      <c r="A152" s="106" t="s">
        <v>390</v>
      </c>
      <c r="B152" s="523" t="s">
        <v>391</v>
      </c>
      <c r="C152" s="523"/>
      <c r="D152" s="523"/>
      <c r="E152" s="99" t="s">
        <v>392</v>
      </c>
      <c r="F152" s="99"/>
      <c r="G152" s="99" t="s">
        <v>35</v>
      </c>
      <c r="H152" s="96" t="str">
        <f>IF(OR(Table_8_UK!J44=0,Table_8_UK!L44&gt;0),"PASS","FAIL")</f>
        <v>PASS</v>
      </c>
      <c r="I152" s="97" t="str">
        <f>Table_8_UK!J44&amp;", "&amp;Table_8_UK!L44</f>
        <v>5189, 893</v>
      </c>
      <c r="K152" s="105"/>
    </row>
    <row r="153" spans="1:11" x14ac:dyDescent="0.25">
      <c r="A153" s="106" t="s">
        <v>393</v>
      </c>
      <c r="B153" s="523" t="s">
        <v>394</v>
      </c>
      <c r="C153" s="523"/>
      <c r="D153" s="523"/>
      <c r="E153" s="99" t="s">
        <v>395</v>
      </c>
      <c r="F153" s="99"/>
      <c r="G153" s="99" t="s">
        <v>35</v>
      </c>
      <c r="H153" s="96" t="str">
        <f>IF(OR(Table_8_UK!J45=0,Table_8_UK!L45&gt;0),"PASS","FAIL")</f>
        <v>PASS</v>
      </c>
      <c r="I153" s="97" t="str">
        <f>Table_8_UK!J45&amp;", "&amp;Table_8_UK!L45</f>
        <v>1666, 696</v>
      </c>
      <c r="K153" s="105"/>
    </row>
    <row r="154" spans="1:11" x14ac:dyDescent="0.25">
      <c r="A154" s="106" t="s">
        <v>396</v>
      </c>
      <c r="B154" s="523" t="s">
        <v>397</v>
      </c>
      <c r="C154" s="523"/>
      <c r="D154" s="523"/>
      <c r="E154" s="99" t="s">
        <v>398</v>
      </c>
      <c r="F154" s="99"/>
      <c r="G154" s="99" t="s">
        <v>35</v>
      </c>
      <c r="H154" s="96" t="str">
        <f>IF(OR(Table_8_UK!J46=0,Table_8_UK!L46&gt;0),"PASS","FAIL")</f>
        <v>PASS</v>
      </c>
      <c r="I154" s="97" t="str">
        <f>Table_8_UK!J46&amp;", "&amp;Table_8_UK!L46</f>
        <v>3376, 940</v>
      </c>
      <c r="K154" s="105"/>
    </row>
    <row r="155" spans="1:11" x14ac:dyDescent="0.25">
      <c r="A155" s="106" t="s">
        <v>399</v>
      </c>
      <c r="B155" s="523" t="s">
        <v>400</v>
      </c>
      <c r="C155" s="523"/>
      <c r="D155" s="523"/>
      <c r="E155" s="99" t="s">
        <v>401</v>
      </c>
      <c r="F155" s="99"/>
      <c r="G155" s="99" t="s">
        <v>35</v>
      </c>
      <c r="H155" s="96" t="str">
        <f>IF(OR(Table_8_UK!J47=0,Table_8_UK!L47&gt;0),"PASS","FAIL")</f>
        <v>PASS</v>
      </c>
      <c r="I155" s="97" t="str">
        <f>Table_8_UK!J47&amp;", "&amp;Table_8_UK!L47</f>
        <v>2412, 1112</v>
      </c>
      <c r="K155" s="105"/>
    </row>
    <row r="156" spans="1:11" x14ac:dyDescent="0.25">
      <c r="A156" s="106" t="s">
        <v>402</v>
      </c>
      <c r="B156" s="523" t="s">
        <v>403</v>
      </c>
      <c r="C156" s="523"/>
      <c r="D156" s="523"/>
      <c r="E156" s="99" t="s">
        <v>404</v>
      </c>
      <c r="F156" s="99"/>
      <c r="G156" s="99" t="s">
        <v>35</v>
      </c>
      <c r="H156" s="96" t="str">
        <f>IF(OR(Table_8_UK!J48=0,Table_8_UK!L48&gt;0),"PASS","FAIL")</f>
        <v>PASS</v>
      </c>
      <c r="I156" s="97" t="str">
        <f>Table_8_UK!J48&amp;", "&amp;Table_8_UK!L48</f>
        <v>10857, 2122</v>
      </c>
      <c r="K156" s="105"/>
    </row>
    <row r="157" spans="1:11" x14ac:dyDescent="0.25">
      <c r="A157" s="106" t="s">
        <v>405</v>
      </c>
      <c r="B157" s="523" t="s">
        <v>406</v>
      </c>
      <c r="C157" s="523"/>
      <c r="D157" s="523"/>
      <c r="E157" s="99" t="s">
        <v>407</v>
      </c>
      <c r="F157" s="99"/>
      <c r="G157" s="99" t="s">
        <v>35</v>
      </c>
      <c r="H157" s="96" t="str">
        <f>IF(OR(Table_8_UK!J49=0,Table_8_UK!L49&gt;0),"PASS","FAIL")</f>
        <v>PASS</v>
      </c>
      <c r="I157" s="97" t="str">
        <f>Table_8_UK!J49&amp;", "&amp;Table_8_UK!L49</f>
        <v>1410, 595</v>
      </c>
      <c r="K157" s="105"/>
    </row>
    <row r="158" spans="1:11" x14ac:dyDescent="0.25">
      <c r="A158" s="106" t="s">
        <v>408</v>
      </c>
      <c r="B158" s="523" t="s">
        <v>409</v>
      </c>
      <c r="C158" s="523"/>
      <c r="D158" s="523"/>
      <c r="E158" s="99" t="s">
        <v>410</v>
      </c>
      <c r="F158" s="99"/>
      <c r="G158" s="99" t="s">
        <v>35</v>
      </c>
      <c r="H158" s="96" t="str">
        <f>IF(OR(Table_8_UK!J50=0,Table_8_UK!L50&gt;0),"PASS","FAIL")</f>
        <v>PASS</v>
      </c>
      <c r="I158" s="97" t="str">
        <f>Table_8_UK!J50&amp;", "&amp;Table_8_UK!L50</f>
        <v>0, 0</v>
      </c>
      <c r="K158" s="105"/>
    </row>
    <row r="159" spans="1:11" x14ac:dyDescent="0.25">
      <c r="A159" s="106" t="s">
        <v>411</v>
      </c>
      <c r="B159" s="523" t="s">
        <v>412</v>
      </c>
      <c r="C159" s="523"/>
      <c r="D159" s="523"/>
      <c r="E159" s="99" t="s">
        <v>413</v>
      </c>
      <c r="F159" s="99"/>
      <c r="G159" s="99" t="s">
        <v>35</v>
      </c>
      <c r="H159" s="96" t="str">
        <f>IF(Table_8_UK!L100&lt;&gt;0,"FAIL","PASS")</f>
        <v>PASS</v>
      </c>
      <c r="I159" s="97">
        <f>Table_8_UK!L100</f>
        <v>0</v>
      </c>
      <c r="K159" s="105"/>
    </row>
    <row r="160" spans="1:11" s="61" customFormat="1" ht="29.25" customHeight="1" x14ac:dyDescent="0.25">
      <c r="A160" s="112" t="s">
        <v>414</v>
      </c>
      <c r="B160" s="523" t="s">
        <v>415</v>
      </c>
      <c r="C160" s="523"/>
      <c r="D160" s="523"/>
      <c r="E160" s="114" t="s">
        <v>416</v>
      </c>
      <c r="F160" s="114"/>
      <c r="G160" s="114" t="s">
        <v>35</v>
      </c>
      <c r="H160" s="110" t="str">
        <f>IF(OR(Table_8_UK!O101&gt;=20000,IF(Table_8_UK!O101=0,0,(Table_8_UK!O101/Table_8_UK!O104)&gt;=0.1)),"FAIL","PASS")</f>
        <v>PASS</v>
      </c>
      <c r="I160" s="62">
        <f>Table_8_UK!O101</f>
        <v>11685</v>
      </c>
      <c r="K160" s="116"/>
    </row>
    <row r="161" spans="1:11" s="61" customFormat="1" x14ac:dyDescent="0.25">
      <c r="A161" s="112" t="s">
        <v>417</v>
      </c>
      <c r="B161" s="523" t="s">
        <v>418</v>
      </c>
      <c r="C161" s="523"/>
      <c r="D161" s="523"/>
      <c r="E161" s="114" t="s">
        <v>419</v>
      </c>
      <c r="F161" s="114"/>
      <c r="G161" s="114" t="s">
        <v>35</v>
      </c>
      <c r="H161" s="110" t="str">
        <f>IF(Table_8_UK!O58+Table_8_UK!O59=0,"FAIL","PASS")</f>
        <v>PASS</v>
      </c>
      <c r="I161" s="62" t="str">
        <f>Table_8_UK!O58&amp;", "&amp;Table_8_UK!O59</f>
        <v>1351, 12033</v>
      </c>
      <c r="K161" s="116"/>
    </row>
    <row r="162" spans="1:11" s="61" customFormat="1" ht="23.25" customHeight="1" x14ac:dyDescent="0.25">
      <c r="A162" s="112" t="s">
        <v>420</v>
      </c>
      <c r="B162" s="523" t="s">
        <v>421</v>
      </c>
      <c r="C162" s="523"/>
      <c r="D162" s="523"/>
      <c r="E162" s="114" t="s">
        <v>422</v>
      </c>
      <c r="F162" s="114"/>
      <c r="G162" s="114" t="s">
        <v>28</v>
      </c>
      <c r="H162" s="96" t="str">
        <f>IF(AND(Table_8_UK!L104&gt;0,(Table_8_UK!L104&lt;&gt;Table_1_UK!H17)),"FAIL","PASS")</f>
        <v>PASS</v>
      </c>
      <c r="I162" s="62" t="str">
        <f>Table_8_UK!L104&amp;", "&amp;Table_1_UK!H17</f>
        <v>318891, 318891</v>
      </c>
      <c r="K162" s="116"/>
    </row>
    <row r="163" spans="1:11" s="61" customFormat="1" ht="29.25" customHeight="1" x14ac:dyDescent="0.25">
      <c r="A163" s="112" t="s">
        <v>423</v>
      </c>
      <c r="B163" s="523" t="s">
        <v>424</v>
      </c>
      <c r="C163" s="523"/>
      <c r="D163" s="523"/>
      <c r="E163" s="114" t="s">
        <v>425</v>
      </c>
      <c r="F163" s="114"/>
      <c r="G163" s="114" t="s">
        <v>28</v>
      </c>
      <c r="H163" s="96" t="str">
        <f>IF(AND(Table_8_UK!M104&gt;0,(Table_8_UK!M104&lt;&gt;Table_1_UK!H18)),"FAIL","PASS")</f>
        <v>PASS</v>
      </c>
      <c r="I163" s="62" t="str">
        <f>Table_8_UK!M104&amp;", "&amp;Table_1_UK!H18</f>
        <v>46700, 46700</v>
      </c>
      <c r="K163" s="116"/>
    </row>
    <row r="164" spans="1:11" s="61" customFormat="1" ht="31.5" customHeight="1" x14ac:dyDescent="0.25">
      <c r="A164" s="112" t="s">
        <v>426</v>
      </c>
      <c r="B164" s="523" t="s">
        <v>427</v>
      </c>
      <c r="C164" s="523"/>
      <c r="D164" s="523"/>
      <c r="E164" s="114" t="s">
        <v>428</v>
      </c>
      <c r="F164" s="114"/>
      <c r="G164" s="114" t="s">
        <v>28</v>
      </c>
      <c r="H164" s="96" t="str">
        <f>IF(AND(Table_8_UK!N104&gt;0,(Table_8_UK!N104&lt;&gt;Table_1_UK!H19)),"FAIL","PASS")</f>
        <v>PASS</v>
      </c>
      <c r="I164" s="62" t="str">
        <f>Table_8_UK!N104&amp;", "&amp;Table_1_UK!H19</f>
        <v>14490, 14490</v>
      </c>
      <c r="K164" s="116"/>
    </row>
    <row r="165" spans="1:11" s="61" customFormat="1" x14ac:dyDescent="0.25">
      <c r="A165" s="112" t="s">
        <v>429</v>
      </c>
      <c r="B165" s="523" t="s">
        <v>430</v>
      </c>
      <c r="C165" s="523"/>
      <c r="D165" s="523"/>
      <c r="E165" s="114" t="s">
        <v>422</v>
      </c>
      <c r="F165" s="114"/>
      <c r="G165" s="114" t="s">
        <v>35</v>
      </c>
      <c r="H165" s="96" t="str">
        <f>IF(Table_8_UK!L104&lt;&gt;Table_1_UK!H17,"FAIL","PASS")</f>
        <v>PASS</v>
      </c>
      <c r="I165" s="62" t="str">
        <f>Table_8_UK!L104&amp;", "&amp;Table_1_UK!H17</f>
        <v>318891, 318891</v>
      </c>
      <c r="K165" s="116"/>
    </row>
    <row r="166" spans="1:11" s="61" customFormat="1" x14ac:dyDescent="0.25">
      <c r="A166" s="112" t="s">
        <v>431</v>
      </c>
      <c r="B166" s="523" t="s">
        <v>432</v>
      </c>
      <c r="C166" s="523"/>
      <c r="D166" s="523"/>
      <c r="E166" s="114" t="s">
        <v>425</v>
      </c>
      <c r="F166" s="114"/>
      <c r="G166" s="114" t="s">
        <v>35</v>
      </c>
      <c r="H166" s="96" t="str">
        <f>IF(Table_8_UK!M104&lt;&gt;Table_1_UK!H18,"FAIL","PASS")</f>
        <v>PASS</v>
      </c>
      <c r="I166" s="62" t="str">
        <f>Table_8_UK!M104&amp;", "&amp;Table_1_UK!H18</f>
        <v>46700, 46700</v>
      </c>
      <c r="K166" s="116"/>
    </row>
    <row r="167" spans="1:11" s="61" customFormat="1" ht="30" customHeight="1" x14ac:dyDescent="0.25">
      <c r="A167" s="112" t="s">
        <v>433</v>
      </c>
      <c r="B167" s="523" t="s">
        <v>434</v>
      </c>
      <c r="C167" s="523"/>
      <c r="D167" s="523"/>
      <c r="E167" s="114" t="s">
        <v>428</v>
      </c>
      <c r="F167" s="114"/>
      <c r="G167" s="114" t="s">
        <v>35</v>
      </c>
      <c r="H167" s="96" t="str">
        <f>IF(Table_8_UK!N104&lt;&gt;Table_1_UK!H19,"FAIL","PASS")</f>
        <v>PASS</v>
      </c>
      <c r="I167" s="62" t="str">
        <f>Table_8_UK!N104&amp;", "&amp;Table_1_UK!H19</f>
        <v>14490, 14490</v>
      </c>
      <c r="K167" s="116"/>
    </row>
    <row r="168" spans="1:11" s="61" customFormat="1" ht="27" customHeight="1" x14ac:dyDescent="0.25">
      <c r="A168" s="112" t="s">
        <v>435</v>
      </c>
      <c r="B168" s="523" t="s">
        <v>436</v>
      </c>
      <c r="C168" s="523"/>
      <c r="D168" s="523"/>
      <c r="E168" s="114" t="s">
        <v>422</v>
      </c>
      <c r="F168" s="114"/>
      <c r="G168" s="96" t="s">
        <v>28</v>
      </c>
      <c r="H168" s="96" t="str">
        <f>IF(AND(Table_1_UK!H17=0,Table_8_UK!L104=0),"PASS",IF(AND(Table_8_UK!L104&gt;0,Table_1_UK!H17=0),"FAIL","PASS"))</f>
        <v>PASS</v>
      </c>
      <c r="I168" s="62" t="str">
        <f>Table_8_UK!L104&amp;", "&amp;Table_1_UK!H17</f>
        <v>318891, 318891</v>
      </c>
      <c r="K168" s="116"/>
    </row>
    <row r="169" spans="1:11" s="61" customFormat="1" x14ac:dyDescent="0.25">
      <c r="A169" s="112" t="s">
        <v>437</v>
      </c>
      <c r="B169" s="523" t="s">
        <v>438</v>
      </c>
      <c r="C169" s="523"/>
      <c r="D169" s="523"/>
      <c r="E169" s="114" t="s">
        <v>425</v>
      </c>
      <c r="F169" s="114"/>
      <c r="G169" s="96" t="s">
        <v>28</v>
      </c>
      <c r="H169" s="96" t="str">
        <f>IF(AND(Table_1_UK!H18=0,Table_8_UK!M104=0),"PASS",IF(AND(Table_8_UK!M104&gt;0,Table_1_UK!H18=0),"FAIL","PASS"))</f>
        <v>PASS</v>
      </c>
      <c r="I169" s="62" t="str">
        <f>Table_8_UK!M104&amp;", "&amp;Table_1_UK!H18</f>
        <v>46700, 46700</v>
      </c>
      <c r="K169" s="116"/>
    </row>
    <row r="170" spans="1:11" s="61" customFormat="1" ht="28.5" customHeight="1" x14ac:dyDescent="0.25">
      <c r="A170" s="112" t="s">
        <v>439</v>
      </c>
      <c r="B170" s="523" t="s">
        <v>440</v>
      </c>
      <c r="C170" s="523"/>
      <c r="D170" s="523"/>
      <c r="E170" s="114" t="s">
        <v>428</v>
      </c>
      <c r="F170" s="114"/>
      <c r="G170" s="96" t="s">
        <v>28</v>
      </c>
      <c r="H170" s="96" t="str">
        <f>IF(AND(Table_1_UK!H19=0,Table_8_UK!N104=0),"PASS",IF(AND(Table_8_UK!N104&gt;0,Table_1_UK!H19=0),"FAIL","PASS"))</f>
        <v>PASS</v>
      </c>
      <c r="I170" s="62" t="str">
        <f>Table_8_UK!N104&amp;", "&amp;Table_1_UK!H19</f>
        <v>14490, 14490</v>
      </c>
      <c r="K170" s="116"/>
    </row>
    <row r="171" spans="1:11" s="61" customFormat="1" x14ac:dyDescent="0.25">
      <c r="A171" s="112" t="s">
        <v>441</v>
      </c>
      <c r="B171" s="523" t="s">
        <v>442</v>
      </c>
      <c r="C171" s="523"/>
      <c r="D171" s="523"/>
      <c r="E171" s="114" t="s">
        <v>443</v>
      </c>
      <c r="F171" s="114"/>
      <c r="G171" s="96" t="s">
        <v>28</v>
      </c>
      <c r="H171" s="96" t="str">
        <f>IF(AND(Table_8_UK!J104&gt;0,(Table_8_UK!J104&lt;&gt;Table_1_UK!H15)),"FAIL","PASS")</f>
        <v>PASS</v>
      </c>
      <c r="I171" s="62" t="str">
        <f>Table_8_UK!J104&amp;", "&amp;Table_1_UK!H15</f>
        <v>492564, 492564</v>
      </c>
      <c r="K171" s="116"/>
    </row>
    <row r="172" spans="1:11" s="61" customFormat="1" ht="29.25" customHeight="1" x14ac:dyDescent="0.25">
      <c r="A172" s="112" t="s">
        <v>444</v>
      </c>
      <c r="B172" s="523" t="s">
        <v>445</v>
      </c>
      <c r="C172" s="523"/>
      <c r="D172" s="523"/>
      <c r="E172" s="114" t="s">
        <v>446</v>
      </c>
      <c r="F172" s="114"/>
      <c r="G172" s="96" t="s">
        <v>28</v>
      </c>
      <c r="H172" s="96" t="str">
        <f>IF(AND(Table_8_UK!K104&gt;0,(Table_8_UK!K104&lt;&gt;Table_1_UK!H16)),"FAIL","PASS")</f>
        <v>PASS</v>
      </c>
      <c r="I172" s="62" t="str">
        <f>Table_8_UK!K104&amp;", "&amp;Table_1_UK!H16</f>
        <v>0, 0</v>
      </c>
      <c r="K172" s="116"/>
    </row>
    <row r="173" spans="1:11" s="61" customFormat="1" x14ac:dyDescent="0.25">
      <c r="A173" s="112" t="s">
        <v>447</v>
      </c>
      <c r="B173" s="523" t="s">
        <v>448</v>
      </c>
      <c r="C173" s="523"/>
      <c r="D173" s="523"/>
      <c r="E173" s="114" t="s">
        <v>443</v>
      </c>
      <c r="F173" s="114"/>
      <c r="G173" s="96" t="s">
        <v>35</v>
      </c>
      <c r="H173" s="96" t="str">
        <f>IF(Table_8_UK!J104&lt;&gt;Table_1_UK!H15,"FAIL","PASS")</f>
        <v>PASS</v>
      </c>
      <c r="I173" s="62" t="str">
        <f>Table_8_UK!J104&amp;", "&amp;Table_1_UK!H15</f>
        <v>492564, 492564</v>
      </c>
      <c r="K173" s="116"/>
    </row>
    <row r="174" spans="1:11" s="61" customFormat="1" ht="26.25" customHeight="1" x14ac:dyDescent="0.25">
      <c r="A174" s="112" t="s">
        <v>449</v>
      </c>
      <c r="B174" s="523" t="s">
        <v>450</v>
      </c>
      <c r="C174" s="523"/>
      <c r="D174" s="523"/>
      <c r="E174" s="114" t="s">
        <v>446</v>
      </c>
      <c r="F174" s="114"/>
      <c r="G174" s="96" t="s">
        <v>35</v>
      </c>
      <c r="H174" s="96" t="str">
        <f>IF(Table_8_UK!K104&lt;&gt;Table_1_UK!H16,"FAIL","PASS")</f>
        <v>PASS</v>
      </c>
      <c r="I174" s="62" t="str">
        <f>Table_8_UK!K104&amp;", "&amp;Table_1_UK!H16</f>
        <v>0, 0</v>
      </c>
      <c r="K174" s="116"/>
    </row>
    <row r="175" spans="1:11" s="61" customFormat="1" x14ac:dyDescent="0.25">
      <c r="A175" s="112" t="s">
        <v>451</v>
      </c>
      <c r="B175" s="523" t="s">
        <v>452</v>
      </c>
      <c r="C175" s="523"/>
      <c r="D175" s="523"/>
      <c r="E175" s="114" t="s">
        <v>443</v>
      </c>
      <c r="F175" s="114"/>
      <c r="G175" s="96" t="s">
        <v>28</v>
      </c>
      <c r="H175" s="96" t="str">
        <f>IF(AND(Table_1_UK!H15=0,Table_8_UK!J104=0),"PASS",IF(AND(Table_8_UK!J104&gt;0,Table_1_UK!H15=0),"FAIL","PASS"))</f>
        <v>PASS</v>
      </c>
      <c r="I175" s="62" t="str">
        <f>Table_8_UK!J104&amp;", "&amp;Table_1_UK!H15</f>
        <v>492564, 492564</v>
      </c>
      <c r="K175" s="116"/>
    </row>
    <row r="176" spans="1:11" s="61" customFormat="1" ht="25.5" customHeight="1" x14ac:dyDescent="0.25">
      <c r="A176" s="112" t="s">
        <v>453</v>
      </c>
      <c r="B176" s="523" t="s">
        <v>454</v>
      </c>
      <c r="C176" s="523"/>
      <c r="D176" s="523"/>
      <c r="E176" s="114" t="s">
        <v>446</v>
      </c>
      <c r="F176" s="114"/>
      <c r="G176" s="96" t="s">
        <v>28</v>
      </c>
      <c r="H176" s="96" t="str">
        <f>IF(AND(Table_8_UK!K104&gt;0,(Table_8_UK!K104&lt;&gt;Table_1_UK!H16)),"FAIL","PASS")</f>
        <v>PASS</v>
      </c>
      <c r="I176" s="62" t="str">
        <f>Table_8_UK!K104&amp;", "&amp;Table_1_UK!H16</f>
        <v>0, 0</v>
      </c>
      <c r="K176" s="116"/>
    </row>
    <row r="177" spans="1:11" x14ac:dyDescent="0.25">
      <c r="A177" s="106" t="s">
        <v>455</v>
      </c>
      <c r="B177" s="523" t="s">
        <v>456</v>
      </c>
      <c r="C177" s="523"/>
      <c r="D177" s="523"/>
      <c r="E177" s="99" t="s">
        <v>457</v>
      </c>
      <c r="F177" s="99"/>
      <c r="G177" s="99" t="s">
        <v>35</v>
      </c>
      <c r="H177" s="96" t="str">
        <f>IF(Table_9_UK!H6&gt;=0,"PASS","FAIL")</f>
        <v>PASS</v>
      </c>
      <c r="I177" s="97">
        <f>Table_9_UK!H6</f>
        <v>24240</v>
      </c>
      <c r="K177" s="117"/>
    </row>
    <row r="178" spans="1:11" x14ac:dyDescent="0.25">
      <c r="A178" s="106" t="s">
        <v>458</v>
      </c>
      <c r="B178" s="523" t="s">
        <v>459</v>
      </c>
      <c r="C178" s="523"/>
      <c r="D178" s="523"/>
      <c r="E178" s="99" t="s">
        <v>460</v>
      </c>
      <c r="F178" s="99"/>
      <c r="G178" s="99" t="s">
        <v>35</v>
      </c>
      <c r="H178" s="96" t="str">
        <f>IF(Table_9_UK!H7&gt;=0,"PASS","FAIL")</f>
        <v>PASS</v>
      </c>
      <c r="I178" s="97">
        <f>Table_9_UK!H7</f>
        <v>107</v>
      </c>
      <c r="K178" s="117"/>
    </row>
    <row r="179" spans="1:11" x14ac:dyDescent="0.25">
      <c r="A179" s="106" t="s">
        <v>461</v>
      </c>
      <c r="B179" s="523" t="s">
        <v>462</v>
      </c>
      <c r="C179" s="523"/>
      <c r="D179" s="523"/>
      <c r="E179" s="99" t="s">
        <v>463</v>
      </c>
      <c r="F179" s="99"/>
      <c r="G179" s="99" t="s">
        <v>35</v>
      </c>
      <c r="H179" s="96" t="str">
        <f>IF(Table_9_UK!H10&gt;=0,"PASS","FAIL")</f>
        <v>PASS</v>
      </c>
      <c r="I179" s="97">
        <f>Table_9_UK!H10</f>
        <v>0</v>
      </c>
      <c r="K179" s="117"/>
    </row>
    <row r="180" spans="1:11" x14ac:dyDescent="0.25">
      <c r="A180" s="106" t="s">
        <v>464</v>
      </c>
      <c r="B180" s="523" t="s">
        <v>465</v>
      </c>
      <c r="C180" s="523"/>
      <c r="D180" s="523"/>
      <c r="E180" s="99" t="s">
        <v>466</v>
      </c>
      <c r="F180" s="99"/>
      <c r="G180" s="99" t="s">
        <v>35</v>
      </c>
      <c r="H180" s="96" t="str">
        <f>IF(Table_9_UK!H11&gt;=0,"PASS","FAIL")</f>
        <v>PASS</v>
      </c>
      <c r="I180" s="97">
        <f>Table_9_UK!H11</f>
        <v>113</v>
      </c>
      <c r="K180" s="117"/>
    </row>
    <row r="181" spans="1:11" x14ac:dyDescent="0.25">
      <c r="A181" s="106" t="s">
        <v>467</v>
      </c>
      <c r="B181" s="523" t="s">
        <v>468</v>
      </c>
      <c r="C181" s="523"/>
      <c r="D181" s="523"/>
      <c r="E181" s="99" t="s">
        <v>469</v>
      </c>
      <c r="F181" s="99"/>
      <c r="G181" s="99" t="s">
        <v>35</v>
      </c>
      <c r="H181" s="96" t="str">
        <f>IF(Table_9_UK!H14&gt;=0,"PASS","FAIL")</f>
        <v>PASS</v>
      </c>
      <c r="I181" s="97">
        <f>Table_9_UK!H14</f>
        <v>121306</v>
      </c>
    </row>
    <row r="182" spans="1:11" x14ac:dyDescent="0.25">
      <c r="A182" s="106" t="s">
        <v>470</v>
      </c>
      <c r="B182" s="523" t="s">
        <v>471</v>
      </c>
      <c r="C182" s="523"/>
      <c r="D182" s="523"/>
      <c r="E182" s="99" t="s">
        <v>472</v>
      </c>
      <c r="F182" s="99"/>
      <c r="G182" s="99" t="s">
        <v>35</v>
      </c>
      <c r="H182" s="96" t="str">
        <f>IF(Table_9_UK!H15&gt;=0,"PASS","FAIL")</f>
        <v>PASS</v>
      </c>
      <c r="I182" s="97">
        <f>Table_9_UK!H15</f>
        <v>20168</v>
      </c>
    </row>
    <row r="183" spans="1:11" x14ac:dyDescent="0.25">
      <c r="A183" s="106" t="s">
        <v>473</v>
      </c>
      <c r="B183" s="523" t="s">
        <v>474</v>
      </c>
      <c r="C183" s="523"/>
      <c r="D183" s="523"/>
      <c r="E183" s="99" t="s">
        <v>475</v>
      </c>
      <c r="F183" s="99"/>
      <c r="G183" s="99" t="s">
        <v>35</v>
      </c>
      <c r="H183" s="96" t="str">
        <f>IF(Table_9_UK!H17&gt;=0,"PASS","FAIL")</f>
        <v>PASS</v>
      </c>
      <c r="I183" s="97">
        <f>Table_9_UK!H17</f>
        <v>165934</v>
      </c>
    </row>
    <row r="184" spans="1:11" customFormat="1" ht="24.9" customHeight="1" x14ac:dyDescent="0.3">
      <c r="A184" s="106" t="s">
        <v>476</v>
      </c>
      <c r="B184" s="523" t="s">
        <v>477</v>
      </c>
      <c r="C184" s="523"/>
      <c r="D184" s="523"/>
      <c r="E184" s="113" t="s">
        <v>478</v>
      </c>
      <c r="F184" s="113"/>
      <c r="G184" s="99" t="s">
        <v>28</v>
      </c>
      <c r="H184" s="113" t="str">
        <f>IF(OR(Table_9_UK!H6&gt;400000,Table_9_UK!H7&gt;400000,Table_9_UK!H10&gt;400000,Table_9_UK!H11&gt;400000,Table_9_UK!H14&gt;400000,Table_9_UK!H15&gt;400000),"FAIL","PASS")</f>
        <v>PASS</v>
      </c>
      <c r="I184" s="118" t="str">
        <f>Table_9_UK!H6&amp;", "&amp;Table_9_UK!H7&amp;", "&amp;Table_9_UK!H10&amp;", "&amp;Table_9_UK!H11&amp;", "&amp;Table_9_UK!H14&amp;", "&amp;Table_9_UK!H15</f>
        <v>24240, 107, 0, 113, 121306, 20168</v>
      </c>
      <c r="J184" s="119"/>
      <c r="K184" s="119"/>
    </row>
    <row r="185" spans="1:11" x14ac:dyDescent="0.25">
      <c r="A185" s="106" t="s">
        <v>479</v>
      </c>
      <c r="B185" s="523" t="s">
        <v>480</v>
      </c>
      <c r="C185" s="523"/>
      <c r="D185" s="523"/>
      <c r="E185" s="99" t="s">
        <v>481</v>
      </c>
      <c r="F185" s="99"/>
      <c r="G185" s="96" t="s">
        <v>35</v>
      </c>
      <c r="H185" s="96" t="str">
        <f>IF(AND(Table_9_UK!I6=0,Table_9_UK!I7=0),"PASS","FAIL")</f>
        <v>PASS</v>
      </c>
      <c r="I185" s="97" t="str">
        <f>Table_9_UK!I6&amp;", "&amp;Table_9_UK!I7</f>
        <v>0, 0</v>
      </c>
    </row>
    <row r="186" spans="1:11" x14ac:dyDescent="0.25">
      <c r="A186" s="106" t="s">
        <v>482</v>
      </c>
      <c r="B186" s="523" t="s">
        <v>483</v>
      </c>
      <c r="C186" s="523"/>
      <c r="D186" s="523"/>
      <c r="E186" s="99" t="s">
        <v>484</v>
      </c>
      <c r="F186" s="99"/>
      <c r="G186" s="96" t="s">
        <v>35</v>
      </c>
      <c r="H186" s="96" t="str">
        <f>IF(AND(Table_9_UK!I10=0,Table_9_UK!I11=0),"PASS","FAIL")</f>
        <v>PASS</v>
      </c>
      <c r="I186" s="97" t="str">
        <f>Table_9_UK!I10&amp;", "&amp;Table_9_UK!I11</f>
        <v>0, 0</v>
      </c>
      <c r="K186" s="105"/>
    </row>
    <row r="187" spans="1:11" customFormat="1" ht="25.5" customHeight="1" x14ac:dyDescent="0.3">
      <c r="A187" s="106" t="s">
        <v>485</v>
      </c>
      <c r="B187" s="526" t="s">
        <v>486</v>
      </c>
      <c r="C187" s="526"/>
      <c r="D187" s="526"/>
      <c r="E187" s="96" t="s">
        <v>487</v>
      </c>
      <c r="F187" s="110"/>
      <c r="G187" s="96" t="s">
        <v>35</v>
      </c>
      <c r="H187" s="96" t="str">
        <f>IF(AND(B4="E",Table_7_England!H11&gt;0,Table_9_UK!I17=0),"FAIL","PASS")</f>
        <v>PASS</v>
      </c>
      <c r="I187" s="97" t="str">
        <f>Table_9_UK!I17&amp;", "&amp;Table_7_England!H11</f>
        <v>22234, 0</v>
      </c>
      <c r="J187" s="40"/>
      <c r="K187" s="120"/>
    </row>
    <row r="188" spans="1:11" customFormat="1" ht="26.25" customHeight="1" x14ac:dyDescent="0.3">
      <c r="A188" s="106" t="s">
        <v>488</v>
      </c>
      <c r="B188" s="526" t="s">
        <v>489</v>
      </c>
      <c r="C188" s="526"/>
      <c r="D188" s="526"/>
      <c r="E188" s="96" t="s">
        <v>490</v>
      </c>
      <c r="F188" s="110"/>
      <c r="G188" s="96" t="s">
        <v>35</v>
      </c>
      <c r="H188" s="107" t="str">
        <f>IF(AND(B4="W",OR(Table_7_Wales!H12&gt;0,Table_7_Wales!H13&gt;0),Table_9_UK!I17=0),"FAIL","PASS")</f>
        <v>PASS</v>
      </c>
      <c r="I188" s="97" t="str">
        <f>Table_9_UK!I17&amp;", "&amp;Table_7_Wales!H12&amp;", "&amp;Table_7_Wales!H13</f>
        <v>22234, 0, 0</v>
      </c>
      <c r="J188" s="40"/>
      <c r="K188" s="120"/>
    </row>
    <row r="189" spans="1:11" customFormat="1" ht="27.75" customHeight="1" x14ac:dyDescent="0.3">
      <c r="A189" s="106" t="s">
        <v>491</v>
      </c>
      <c r="B189" s="526" t="s">
        <v>492</v>
      </c>
      <c r="C189" s="526"/>
      <c r="D189" s="526"/>
      <c r="E189" s="96" t="s">
        <v>493</v>
      </c>
      <c r="F189" s="110"/>
      <c r="G189" s="96" t="s">
        <v>35</v>
      </c>
      <c r="H189" s="107" t="str">
        <f>IF(AND(B4="S",Table_7_Scotland!H11,Table_9_UK!I17=0),"FAIL","PASS")</f>
        <v>PASS</v>
      </c>
      <c r="I189" s="97" t="str">
        <f>Table_9_UK!I17&amp;", "&amp;Table_7_Scotland!H11</f>
        <v>22234, 3114</v>
      </c>
      <c r="J189" s="40"/>
      <c r="K189" s="120"/>
    </row>
    <row r="190" spans="1:11" customFormat="1" ht="25.5" customHeight="1" x14ac:dyDescent="0.3">
      <c r="A190" s="106" t="s">
        <v>494</v>
      </c>
      <c r="B190" s="526" t="s">
        <v>495</v>
      </c>
      <c r="C190" s="526"/>
      <c r="D190" s="526"/>
      <c r="E190" s="96" t="s">
        <v>496</v>
      </c>
      <c r="F190" s="110"/>
      <c r="G190" s="96" t="s">
        <v>35</v>
      </c>
      <c r="H190" s="107" t="str">
        <f>IF(AND(B4="N",Table_7_N_Ireland!H9&gt;0,Table_9_UK!I17=0),"FAIL","PASS")</f>
        <v>PASS</v>
      </c>
      <c r="I190" s="97" t="str">
        <f>Table_9_UK!I17&amp;", "&amp;Table_7_N_Ireland!H9</f>
        <v>22234, 0</v>
      </c>
      <c r="J190" s="40"/>
      <c r="K190" s="120"/>
    </row>
    <row r="191" spans="1:11" customFormat="1" ht="30" customHeight="1" x14ac:dyDescent="0.3">
      <c r="A191" s="106" t="s">
        <v>497</v>
      </c>
      <c r="B191" s="526" t="s">
        <v>498</v>
      </c>
      <c r="C191" s="526"/>
      <c r="D191" s="526"/>
      <c r="E191" s="96" t="s">
        <v>499</v>
      </c>
      <c r="F191" s="110"/>
      <c r="G191" s="96" t="s">
        <v>35</v>
      </c>
      <c r="H191" s="107" t="str">
        <f>IF(AND(Table_4_UK!H50+Table_4_UK!H51&gt;0,Table_9_UK!L17=0),"FAIL","PASS")</f>
        <v>PASS</v>
      </c>
      <c r="I191" s="97" t="str">
        <f>Table_4_UK!H50&amp;", "&amp;Table_4_UK!H51</f>
        <v>0, 67000</v>
      </c>
      <c r="J191" s="40"/>
      <c r="K191" s="120"/>
    </row>
    <row r="192" spans="1:11" customFormat="1" ht="44.25" customHeight="1" x14ac:dyDescent="0.3">
      <c r="A192" s="121" t="s">
        <v>500</v>
      </c>
      <c r="B192" s="530" t="s">
        <v>501</v>
      </c>
      <c r="C192" s="530"/>
      <c r="D192" s="530"/>
      <c r="E192" s="524" t="s">
        <v>502</v>
      </c>
      <c r="F192" s="524"/>
      <c r="G192" s="122" t="s">
        <v>35</v>
      </c>
      <c r="H192" s="123" t="str">
        <f>IF(OR(AND(SUM(Table_10_UK!H6)&lt;&gt;0,ISBLANK(Table_10_UK!L6)),AND(SUM(Table_10_UK!H7)&lt;&gt;0,ISBLANK(Table_10_UK!L7)),AND(SUM(Table_10_UK!H8)&lt;&gt;0,ISBLANK(Table_10_UK!L8)),AND(SUM(Table_10_UK!H9)&lt;&gt;0,ISBLANK(Table_10_UK!L9)),AND(SUM(Table_10_UK!H10)&lt;&gt;0,ISBLANK(Table_10_UK!L10)),AND(SUM(Table_10_UK!H11)&lt;&gt;0,ISBLANK(Table_10_UK!L11)),AND(SUM(Table_10_UK!H15)&lt;&gt;0,ISBLANK(Table_10_UK!L15)),AND(SUM(Table_10_UK!H16)&lt;&gt;0,ISBLANK(Table_10_UK!L16)),AND(SUM(Table_10_UK!H17)&lt;&gt;0,ISBLANK(Table_10_UK!L17)),AND(SUM(Table_10_UK!H18)&lt;&gt;0,ISBLANK(Table_10_UK!L18)),AND(SUM(Table_10_UK!H19)&lt;&gt;0,ISBLANK(Table_10_UK!L19)),AND(SUM(Table_10_UK!H24)&lt;&gt;0,ISBLANK(Table_10_UK!L24)),AND(SUM(Table_10_UK!H25)&lt;&gt;0,ISBLANK(Table_10_UK!L25)),AND(SUM(Table_10_UK!H26)&lt;&gt;0,ISBLANK(Table_10_UK!L26)),AND(SUM(Table_10_UK!H27)&lt;&gt;0,ISBLANK(Table_10_UK!L27)),AND(SUM(Table_10_UK!H32)&lt;&gt;0,ISBLANK(Table_10_UK!L32)),AND(SUM(Table_10_UK!H33)&lt;&gt;0,ISBLANK(Table_10_UK!L33)),AND(SUM(Table_10_UK!H38)&lt;&gt;0,ISBLANK(Table_10_UK!L38)),AND(SUM(Table_10_UK!H39)&lt;&gt;0,ISBLANK(Table_10_UK!L39)),AND(SUM(Table_10_UK!H40)&lt;&gt;0,ISBLANK(Table_10_UK!L40)),AND(SUM(Table_10_UK!H41)&lt;&gt;0,ISBLANK(Table_10_UK!L41)),AND(SUM(Table_10_UK!H46)&lt;&gt;0,ISBLANK(Table_10_UK!L46)),AND(SUM(Table_10_UK!H47)&lt;&gt;0,ISBLANK(Table_10_UK!L47)),AND(SUM(Table_10_UK!H48)&lt;&gt;0,ISBLANK(Table_10_UK!L48)),AND(SUM(Table_10_UK!H49)&lt;&gt;0,ISBLANK(Table_10_UK!L49)),AND(SUM(Table_10_UK!H51)&lt;&gt;0,ISBLANK(Table_10_UK!L51)),AND(SUM(Table_10_UK!H55)&lt;&gt;0,ISBLANK(Table_10_UK!L55)),AND(SUM(Table_10_UK!H56)&lt;&gt;0,ISBLANK(Table_10_UK!L56))),"FAIL","PASS")</f>
        <v>PASS</v>
      </c>
      <c r="I192" s="124" t="str">
        <f>CONCATENATE(Table_10_UK!S6,Table_10_UK!S7,Table_10_UK!S8,Table_10_UK!S9,Table_10_UK!S10,Table_10_UK!S11,Table_10_UK!S15,Table_10_UK!S16,Table_10_UK!S17,Table_10_UK!S18,Table_10_UK!S19,Table_10_UK!S24,Table_10_UK!S25,Table_10_UK!S26,Table_10_UK!S27,Table_10_UK!S32,Table_10_UK!S33,Table_10_UK!S38,Table_10_UK!S39,Table_10_UK!S40,Table_10_UK!S41,Table_10_UK!S46,Table_10_UK!S47,Table_10_UK!S48,Table_10_UK!S49,Table_10_UK!S51,Table_10_UK!S55,Table_10_UK!S56)</f>
        <v/>
      </c>
      <c r="J192" s="40"/>
      <c r="K192" s="120"/>
    </row>
    <row r="193" spans="1:11" customFormat="1" ht="48" customHeight="1" x14ac:dyDescent="0.3">
      <c r="A193" s="121" t="s">
        <v>503</v>
      </c>
      <c r="B193" s="530" t="s">
        <v>504</v>
      </c>
      <c r="C193" s="530"/>
      <c r="D193" s="530"/>
      <c r="E193" s="524" t="s">
        <v>505</v>
      </c>
      <c r="F193" s="524"/>
      <c r="G193" s="122" t="s">
        <v>35</v>
      </c>
      <c r="H193" s="123" t="str">
        <f>IF(OR(AND(SUM(Table_10_UK!H6)=0,NOT(ISBLANK(Table_10_UK!L6))),AND(SUM(Table_10_UK!H7)=0,NOT(ISBLANK(Table_10_UK!L7))),AND(SUM(Table_10_UK!H8)=0,NOT(ISBLANK(Table_10_UK!L8))),AND(SUM(Table_10_UK!H9)=0,NOT(ISBLANK(Table_10_UK!L9))),AND(SUM(Table_10_UK!H10)=0,NOT(ISBLANK(Table_10_UK!L10))),AND(SUM(Table_10_UK!H11)=0,NOT(ISBLANK(Table_10_UK!L11))),AND(SUM(Table_10_UK!H15)=0,NOT(ISBLANK(Table_10_UK!L15))),AND(SUM(Table_10_UK!H16)=0,NOT(ISBLANK(Table_10_UK!L16))),AND(SUM(Table_10_UK!H17)=0,NOT(ISBLANK(Table_10_UK!L17))),AND(SUM(Table_10_UK!H18)=0,NOT(ISBLANK(Table_10_UK!L18))),AND(SUM(Table_10_UK!H19)=0,NOT(ISBLANK(Table_10_UK!L19))),AND(SUM(Table_10_UK!H24)=0,NOT(ISBLANK(Table_10_UK!L24))),AND(SUM(Table_10_UK!H25)=0,NOT(ISBLANK(Table_10_UK!L25))),AND(SUM(Table_10_UK!H26)=0,NOT(ISBLANK(Table_10_UK!L26))),AND(SUM(Table_10_UK!H27)=0,NOT(ISBLANK(Table_10_UK!L27))),AND(SUM(Table_10_UK!H32)=0,NOT(ISBLANK(Table_10_UK!L32))),AND(SUM(Table_10_UK!H33)=0,NOT(ISBLANK(Table_10_UK!L33))),AND(SUM(Table_10_UK!H38)=0,NOT(ISBLANK(Table_10_UK!L38))),AND(SUM(Table_10_UK!H39)=0,NOT(ISBLANK(Table_10_UK!L39))),AND(SUM(Table_10_UK!H40)=0,NOT(ISBLANK(Table_10_UK!L40))),AND(SUM(Table_10_UK!H41)=0,NOT(ISBLANK(Table_10_UK!L41))),AND(SUM(Table_10_UK!H46)=0,NOT(ISBLANK(Table_10_UK!L46))),AND(SUM(Table_10_UK!H47)=0,NOT(ISBLANK(Table_10_UK!L47))),AND(SUM(Table_10_UK!H48)=0,NOT(ISBLANK(Table_10_UK!L48))),AND(SUM(Table_10_UK!H49)=0,NOT(ISBLANK(Table_10_UK!L49))),AND(SUM(Table_10_UK!H51)=0,NOT(ISBLANK(Table_10_UK!L51))),AND(SUM(Table_10_UK!H55)=0,NOT(ISBLANK(Table_10_UK!L55))),AND(SUM(Table_10_UK!H56)=0,NOT(ISBLANK(Table_10_UK!L56)))), "FAIL","PASS")</f>
        <v>PASS</v>
      </c>
      <c r="I193" s="124" t="str">
        <f>CONCATENATE(Table_10_UK!V6,Table_10_UK!V7,Table_10_UK!V8,Table_10_UK!V9,Table_10_UK!V10,Table_10_UK!V11,Table_10_UK!V15,Table_10_UK!V16,Table_10_UK!V17,Table_10_UK!V18,Table_10_UK!V19,Table_10_UK!V24,Table_10_UK!V25,Table_10_UK!V26,Table_10_UK!V27,Table_10_UK!V32,Table_10_UK!V33,Table_10_UK!V38,Table_10_UK!V39,Table_10_UK!V40,Table_10_UK!V41,Table_10_UK!V46,Table_10_UK!V47,Table_10_UK!V48,Table_10_UK!V49,Table_10_UK!V51,Table_10_UK!V55,Table_10_UK!V56)</f>
        <v/>
      </c>
      <c r="J193" s="40"/>
      <c r="K193" s="120"/>
    </row>
    <row r="194" spans="1:11" customFormat="1" ht="54" customHeight="1" x14ac:dyDescent="0.3">
      <c r="A194" s="121" t="s">
        <v>506</v>
      </c>
      <c r="B194" s="125" t="s">
        <v>507</v>
      </c>
      <c r="C194" s="126"/>
      <c r="D194" s="126"/>
      <c r="E194" s="524" t="s">
        <v>508</v>
      </c>
      <c r="F194" s="524"/>
      <c r="G194" s="122" t="s">
        <v>35</v>
      </c>
      <c r="H194" s="123" t="str">
        <f>IF(OR(AND(SUM(Table_10_UK!I6)&lt;&gt;0,ISBLANK(Table_10_UK!M6)),AND(SUM(Table_10_UK!I7)&lt;&gt;0,ISBLANK(Table_10_UK!M7)),AND(SUM(Table_10_UK!I8)&lt;&gt;0,ISBLANK(Table_10_UK!M8)),AND(SUM(Table_10_UK!I9)&lt;&gt;0,ISBLANK(Table_10_UK!M9)),AND(SUM(Table_10_UK!I10)&lt;&gt;0,ISBLANK(Table_10_UK!M10)),AND(SUM(Table_10_UK!I11)&lt;&gt;0,ISBLANK(Table_10_UK!M11)),AND(SUM(Table_10_UK!I15)&lt;&gt;0,ISBLANK(Table_10_UK!M15)),AND(SUM(Table_10_UK!I16)&lt;&gt;0,ISBLANK(Table_10_UK!M16)),AND(SUM(Table_10_UK!I17)&lt;&gt;0,ISBLANK(Table_10_UK!M17)),AND(SUM(Table_10_UK!I18)&lt;&gt;0,ISBLANK(Table_10_UK!M18)),AND(SUM(Table_10_UK!I19)&lt;&gt;0,ISBLANK(Table_10_UK!M19)),AND(SUM(Table_10_UK!I24)&lt;&gt;0,ISBLANK(Table_10_UK!M24)),AND(SUM(Table_10_UK!I25)&lt;&gt;0,ISBLANK(Table_10_UK!M25)),AND(SUM(Table_10_UK!I26)&lt;&gt;0,ISBLANK(Table_10_UK!M26)),AND(SUM(Table_10_UK!I27)&lt;&gt;0,ISBLANK(Table_10_UK!M27)),AND(SUM(Table_10_UK!I32)&lt;&gt;0,ISBLANK(Table_10_UK!M32)),AND(SUM(Table_10_UK!I33)&lt;&gt;0,ISBLANK(Table_10_UK!M33)),AND(SUM(Table_10_UK!I38)&lt;&gt;0,ISBLANK(Table_10_UK!M38)),AND(SUM(Table_10_UK!I39)&lt;&gt;0,ISBLANK(Table_10_UK!M39)),AND(SUM(Table_10_UK!I40)&lt;&gt;0,ISBLANK(Table_10_UK!M40)),AND(SUM(Table_10_UK!I41)&lt;&gt;0,ISBLANK(Table_10_UK!M41)),AND(SUM(Table_10_UK!I46)&lt;&gt;0,ISBLANK(Table_10_UK!M46)),AND(SUM(Table_10_UK!I47)&lt;&gt;0,ISBLANK(Table_10_UK!M47)),AND(SUM(Table_10_UK!I48)&lt;&gt;0,ISBLANK(Table_10_UK!M48)),AND(SUM(Table_10_UK!I49)&lt;&gt;0,ISBLANK(Table_10_UK!M49)),AND(SUM(Table_10_UK!I51)&lt;&gt;0,ISBLANK(Table_10_UK!M51)),AND(SUM(Table_10_UK!I55)&lt;&gt;0,ISBLANK(Table_10_UK!M55)),AND(SUM(Table_10_UK!I56)&lt;&gt;0,ISBLANK(Table_10_UK!M56))),"FAIL","PASS")</f>
        <v>PASS</v>
      </c>
      <c r="I194" s="124" t="str">
        <f>CONCATENATE(Table_10_UK!Y6,Table_10_UK!Y7,Table_10_UK!Y8,Table_10_UK!Y9,Table_10_UK!Y10,Table_10_UK!Y11,Table_10_UK!Y15,Table_10_UK!Y16,Table_10_UK!Y17,Table_10_UK!Y18,Table_10_UK!Y19,Table_10_UK!Y24,Table_10_UK!Y25,Table_10_UK!Y26,Table_10_UK!Y27,Table_10_UK!Y32,Table_10_UK!Y33,Table_10_UK!Y38,Table_10_UK!Y39,Table_10_UK!Y40,Table_10_UK!Y41,Table_10_UK!Y46,Table_10_UK!Y47,Table_10_UK!Y48,Table_10_UK!Y49,Table_10_UK!Y51,Table_10_UK!Y55,Table_10_UK!Y56)</f>
        <v/>
      </c>
      <c r="J194" s="40"/>
      <c r="K194" s="120"/>
    </row>
    <row r="195" spans="1:11" customFormat="1" ht="53.25" customHeight="1" x14ac:dyDescent="0.3">
      <c r="A195" s="121" t="s">
        <v>509</v>
      </c>
      <c r="B195" s="127" t="s">
        <v>510</v>
      </c>
      <c r="C195" s="126"/>
      <c r="D195" s="126"/>
      <c r="E195" s="524" t="s">
        <v>511</v>
      </c>
      <c r="F195" s="524"/>
      <c r="G195" s="122" t="s">
        <v>35</v>
      </c>
      <c r="H195" s="123" t="str">
        <f>IF(OR(AND(SUM(Table_10_UK!I6)=0,NOT(ISBLANK(Table_10_UK!M6))),AND(SUM(Table_10_UK!I7)=0,NOT(ISBLANK(Table_10_UK!M7))),AND(SUM(Table_10_UK!I8)=0,NOT(ISBLANK(Table_10_UK!M8))),AND(SUM(Table_10_UK!I9)=0,NOT(ISBLANK(Table_10_UK!M9))),AND(SUM(Table_10_UK!I10)=0,NOT(ISBLANK(Table_10_UK!M10))),AND(SUM(Table_10_UK!I11)=0,NOT(ISBLANK(Table_10_UK!M11))),AND(SUM(Table_10_UK!I15)=0,NOT(ISBLANK(Table_10_UK!M15))),AND(SUM(Table_10_UK!I16)=0,NOT(ISBLANK(Table_10_UK!M16))),AND(SUM(Table_10_UK!I17)=0,NOT(ISBLANK(Table_10_UK!M17))),AND(SUM(Table_10_UK!I18)=0,NOT(ISBLANK(Table_10_UK!M18))),AND(SUM(Table_10_UK!I19)=0,NOT(ISBLANK(Table_10_UK!M19))),AND(SUM(Table_10_UK!I24)=0,NOT(ISBLANK(Table_10_UK!M24))),AND(SUM(Table_10_UK!I25)=0,NOT(ISBLANK(Table_10_UK!M25))),AND(SUM(Table_10_UK!I26)=0,NOT(ISBLANK(Table_10_UK!M26))),AND(SUM(Table_10_UK!I27)=0,NOT(ISBLANK(Table_10_UK!M27))),AND(SUM(Table_10_UK!I32)=0,NOT(ISBLANK(Table_10_UK!M32))),AND(SUM(Table_10_UK!I33)=0,NOT(ISBLANK(Table_10_UK!M33))),AND(SUM(Table_10_UK!I38)=0,NOT(ISBLANK(Table_10_UK!M38))),AND(SUM(Table_10_UK!I39)=0,NOT(ISBLANK(Table_10_UK!M39))),AND(SUM(Table_10_UK!I40)=0,NOT(ISBLANK(Table_10_UK!M40))),AND(SUM(Table_10_UK!I41)=0,NOT(ISBLANK(Table_10_UK!M41))),AND(SUM(Table_10_UK!I46)=0,NOT(ISBLANK(Table_10_UK!M46))),AND(SUM(Table_10_UK!I47)=0,NOT(ISBLANK(Table_10_UK!M47))),AND(SUM(Table_10_UK!I48)=0,NOT(ISBLANK(Table_10_UK!M48))),AND(SUM(Table_10_UK!I49)=0,NOT(ISBLANK(Table_10_UK!M49))),AND(SUM(Table_10_UK!I51)=0,NOT(ISBLANK(Table_10_UK!M51))),AND(SUM(Table_10_UK!I55)=0,NOT(ISBLANK(Table_10_UK!M55))),AND(SUM(Table_10_UK!I56)=0,NOT(ISBLANK(Table_10_UK!M56)))), "FAIL","PASS")</f>
        <v>PASS</v>
      </c>
      <c r="I195" s="124" t="str">
        <f>CONCATENATE(Table_10_UK!AB6,Table_10_UK!AB7,Table_10_UK!AB8,Table_10_UK!AB9,Table_10_UK!AB10,Table_10_UK!AB11,Table_10_UK!AB15,Table_10_UK!AB16,Table_10_UK!AB17,Table_10_UK!AB18,Table_10_UK!AB19,Table_10_UK!AB24,Table_10_UK!AB25,Table_10_UK!AB26,Table_10_UK!AB27,Table_10_UK!AB32,Table_10_UK!AB33,Table_10_UK!AB38,Table_10_UK!AB39,Table_10_UK!AB40,Table_10_UK!AB41,Table_10_UK!AB46,Table_10_UK!AB47,Table_10_UK!AB48,Table_10_UK!AB49,Table_10_UK!AB51,Table_10_UK!AB55,Table_10_UK!AB56)</f>
        <v/>
      </c>
      <c r="J195" s="40"/>
      <c r="K195" s="120"/>
    </row>
    <row r="196" spans="1:11" customFormat="1" ht="30.75" customHeight="1" x14ac:dyDescent="0.3">
      <c r="A196" s="96" t="s">
        <v>512</v>
      </c>
      <c r="B196" s="523" t="s">
        <v>513</v>
      </c>
      <c r="C196" s="523"/>
      <c r="D196" s="523"/>
      <c r="E196" s="114" t="s">
        <v>514</v>
      </c>
      <c r="F196" s="114"/>
      <c r="G196" s="99" t="s">
        <v>35</v>
      </c>
      <c r="H196" s="110" t="str">
        <f>Hide_me_rule_Table_All_1!H1</f>
        <v>PASS</v>
      </c>
      <c r="I196" s="527" t="str">
        <f>Hide_me_rule_Table_All_1!H2</f>
        <v/>
      </c>
      <c r="J196" s="527"/>
      <c r="K196" s="527"/>
    </row>
    <row r="197" spans="1:11" x14ac:dyDescent="0.25">
      <c r="E197" s="128"/>
      <c r="F197" s="89"/>
      <c r="G197" s="69"/>
      <c r="K197" s="61"/>
    </row>
    <row r="198" spans="1:11" x14ac:dyDescent="0.25">
      <c r="K198" s="61"/>
    </row>
    <row r="199" spans="1:11" x14ac:dyDescent="0.25">
      <c r="D199" s="98"/>
      <c r="K199" s="129"/>
    </row>
    <row r="200" spans="1:11" x14ac:dyDescent="0.25">
      <c r="D200" s="98"/>
    </row>
  </sheetData>
  <sheetProtection algorithmName="SHA-512" hashValue="a2WneVqwz1hpUEfDEDM+ZLhdgpskiNZbp3je7Rqg3gqFCFhg/t+qkP7sBHtd+y7r3QU4sJ1kiOaypTydDgxtHw==" saltValue="KHp5IAgJuwwkPLgBbh8ayA==" spinCount="100000" sheet="1" objects="1" scenarios="1"/>
  <mergeCells count="153">
    <mergeCell ref="B192:D192"/>
    <mergeCell ref="B193:D193"/>
    <mergeCell ref="B181:D181"/>
    <mergeCell ref="B182:D182"/>
    <mergeCell ref="B183:D183"/>
    <mergeCell ref="B185:D185"/>
    <mergeCell ref="B186:D186"/>
    <mergeCell ref="B161:D161"/>
    <mergeCell ref="B177:D177"/>
    <mergeCell ref="B178:D178"/>
    <mergeCell ref="B179:D179"/>
    <mergeCell ref="B180:D180"/>
    <mergeCell ref="B188:D188"/>
    <mergeCell ref="B187:D187"/>
    <mergeCell ref="B184:D184"/>
    <mergeCell ref="B191:D191"/>
    <mergeCell ref="B156:D156"/>
    <mergeCell ref="B157:D157"/>
    <mergeCell ref="B158:D158"/>
    <mergeCell ref="B159:D159"/>
    <mergeCell ref="B160:D160"/>
    <mergeCell ref="B151:D151"/>
    <mergeCell ref="B152:D152"/>
    <mergeCell ref="B153:D153"/>
    <mergeCell ref="B154:D154"/>
    <mergeCell ref="B155:D155"/>
    <mergeCell ref="B146:D146"/>
    <mergeCell ref="B147:D147"/>
    <mergeCell ref="B148:D148"/>
    <mergeCell ref="B149:D149"/>
    <mergeCell ref="B150:D150"/>
    <mergeCell ref="B141:D141"/>
    <mergeCell ref="B142:D142"/>
    <mergeCell ref="B143:D143"/>
    <mergeCell ref="B144:D144"/>
    <mergeCell ref="B145:D145"/>
    <mergeCell ref="B124:D124"/>
    <mergeCell ref="B136:D136"/>
    <mergeCell ref="B137:D137"/>
    <mergeCell ref="B138:D138"/>
    <mergeCell ref="B139:D139"/>
    <mergeCell ref="B140:D140"/>
    <mergeCell ref="B130:D130"/>
    <mergeCell ref="B131:D131"/>
    <mergeCell ref="B132:D132"/>
    <mergeCell ref="B133:D133"/>
    <mergeCell ref="B135:D135"/>
    <mergeCell ref="B134:D134"/>
    <mergeCell ref="B84:D84"/>
    <mergeCell ref="B85:D85"/>
    <mergeCell ref="B86:D86"/>
    <mergeCell ref="B113:D113"/>
    <mergeCell ref="B114:D114"/>
    <mergeCell ref="B67:D67"/>
    <mergeCell ref="B68:D68"/>
    <mergeCell ref="B69:D69"/>
    <mergeCell ref="B70:D70"/>
    <mergeCell ref="B72:D72"/>
    <mergeCell ref="B96:D96"/>
    <mergeCell ref="B97:D97"/>
    <mergeCell ref="B98:D98"/>
    <mergeCell ref="B91:D91"/>
    <mergeCell ref="B92:D92"/>
    <mergeCell ref="B93:D93"/>
    <mergeCell ref="B94:D94"/>
    <mergeCell ref="B95:D95"/>
    <mergeCell ref="B82:D82"/>
    <mergeCell ref="B83:D83"/>
    <mergeCell ref="B73:D73"/>
    <mergeCell ref="B75:D75"/>
    <mergeCell ref="B76:D76"/>
    <mergeCell ref="B79:D79"/>
    <mergeCell ref="B62:D62"/>
    <mergeCell ref="B61:D61"/>
    <mergeCell ref="B50:D50"/>
    <mergeCell ref="B49:D49"/>
    <mergeCell ref="B38:D38"/>
    <mergeCell ref="B39:D39"/>
    <mergeCell ref="B40:D40"/>
    <mergeCell ref="B41:D41"/>
    <mergeCell ref="B42:D42"/>
    <mergeCell ref="B80:D80"/>
    <mergeCell ref="B74:D74"/>
    <mergeCell ref="B77:D77"/>
    <mergeCell ref="B78:D78"/>
    <mergeCell ref="B81:D81"/>
    <mergeCell ref="I196:K196"/>
    <mergeCell ref="A6:B6"/>
    <mergeCell ref="B189:D189"/>
    <mergeCell ref="B109:D109"/>
    <mergeCell ref="B90:D90"/>
    <mergeCell ref="B89:D89"/>
    <mergeCell ref="B88:D88"/>
    <mergeCell ref="B71:D71"/>
    <mergeCell ref="B37:D37"/>
    <mergeCell ref="E59:F59"/>
    <mergeCell ref="E88:F88"/>
    <mergeCell ref="E87:F87"/>
    <mergeCell ref="E86:F86"/>
    <mergeCell ref="B87:D87"/>
    <mergeCell ref="E60:F60"/>
    <mergeCell ref="B36:D36"/>
    <mergeCell ref="E113:F113"/>
    <mergeCell ref="B196:D196"/>
    <mergeCell ref="B190:D190"/>
    <mergeCell ref="E192:F192"/>
    <mergeCell ref="E193:F193"/>
    <mergeCell ref="E194:F194"/>
    <mergeCell ref="E195:F195"/>
    <mergeCell ref="B162:D162"/>
    <mergeCell ref="B163:D163"/>
    <mergeCell ref="B175:D175"/>
    <mergeCell ref="B176:D176"/>
    <mergeCell ref="E89:F89"/>
    <mergeCell ref="E90:F90"/>
    <mergeCell ref="E110:F110"/>
    <mergeCell ref="E111:F111"/>
    <mergeCell ref="E112:F112"/>
    <mergeCell ref="B99:D99"/>
    <mergeCell ref="B100:D100"/>
    <mergeCell ref="B101:D101"/>
    <mergeCell ref="B102:D102"/>
    <mergeCell ref="B164:D164"/>
    <mergeCell ref="B103:D103"/>
    <mergeCell ref="B104:D104"/>
    <mergeCell ref="B106:D106"/>
    <mergeCell ref="B107:D107"/>
    <mergeCell ref="B108:D108"/>
    <mergeCell ref="B105:D105"/>
    <mergeCell ref="B115:D115"/>
    <mergeCell ref="B116:D116"/>
    <mergeCell ref="B117:D117"/>
    <mergeCell ref="B118:D118"/>
    <mergeCell ref="B119:D119"/>
    <mergeCell ref="B172:D172"/>
    <mergeCell ref="B173:D173"/>
    <mergeCell ref="B174:D174"/>
    <mergeCell ref="B169:D169"/>
    <mergeCell ref="B170:D170"/>
    <mergeCell ref="B165:D165"/>
    <mergeCell ref="B166:D166"/>
    <mergeCell ref="B167:D167"/>
    <mergeCell ref="B168:D168"/>
    <mergeCell ref="B171:D171"/>
    <mergeCell ref="B125:D125"/>
    <mergeCell ref="B126:D126"/>
    <mergeCell ref="B127:D127"/>
    <mergeCell ref="B128:D128"/>
    <mergeCell ref="B129:D129"/>
    <mergeCell ref="B120:D120"/>
    <mergeCell ref="B121:D121"/>
    <mergeCell ref="B122:D122"/>
    <mergeCell ref="B123:D123"/>
  </mergeCells>
  <conditionalFormatting sqref="D2:D3">
    <cfRule type="expression" dxfId="206" priority="1">
      <formula>ISERROR($D$2)</formula>
    </cfRule>
  </conditionalFormatting>
  <conditionalFormatting sqref="H25:H37">
    <cfRule type="containsText" dxfId="205" priority="2" operator="containsText" text="FAIL">
      <formula>NOT(ISERROR(SEARCH("FAIL",H25)))</formula>
    </cfRule>
  </conditionalFormatting>
  <conditionalFormatting sqref="H178:H196">
    <cfRule type="containsText" dxfId="204" priority="3" operator="containsText" text="FAIL">
      <formula>NOT(ISERROR(SEARCH("FAIL",H178)))</formula>
    </cfRule>
  </conditionalFormatting>
  <conditionalFormatting sqref="H41:H167">
    <cfRule type="containsText" dxfId="203" priority="4" operator="containsText" text="FAIL">
      <formula>NOT(ISERROR(SEARCH("FAIL",H41)))</formula>
    </cfRule>
  </conditionalFormatting>
  <conditionalFormatting sqref="M57">
    <cfRule type="containsText" dxfId="202" priority="5" operator="containsText" text="FAIL">
      <formula>NOT(ISERROR(SEARCH("FAIL",M57)))</formula>
    </cfRule>
  </conditionalFormatting>
  <conditionalFormatting sqref="H168:H170">
    <cfRule type="containsText" dxfId="201" priority="6" operator="containsText" text="FAIL">
      <formula>NOT(ISERROR(SEARCH("FAIL",H168)))</formula>
    </cfRule>
  </conditionalFormatting>
  <conditionalFormatting sqref="H177">
    <cfRule type="containsText" dxfId="200" priority="7" operator="containsText" text="FAIL">
      <formula>NOT(ISERROR(SEARCH("FAIL",H177)))</formula>
    </cfRule>
  </conditionalFormatting>
  <conditionalFormatting sqref="H38:H40">
    <cfRule type="containsText" dxfId="199" priority="8" operator="containsText" text="FAIL">
      <formula>NOT(ISERROR(SEARCH("FAIL",H38)))</formula>
    </cfRule>
  </conditionalFormatting>
  <conditionalFormatting sqref="H171">
    <cfRule type="containsText" dxfId="198" priority="9" operator="containsText" text="FAIL">
      <formula>NOT(ISERROR(SEARCH("FAIL",H171)))</formula>
    </cfRule>
  </conditionalFormatting>
  <conditionalFormatting sqref="H172">
    <cfRule type="containsText" dxfId="197" priority="10" operator="containsText" text="FAIL">
      <formula>NOT(ISERROR(SEARCH("FAIL",H172)))</formula>
    </cfRule>
  </conditionalFormatting>
  <conditionalFormatting sqref="H173:H174">
    <cfRule type="containsText" dxfId="196" priority="11" operator="containsText" text="FAIL">
      <formula>NOT(ISERROR(SEARCH("FAIL",H173)))</formula>
    </cfRule>
  </conditionalFormatting>
  <conditionalFormatting sqref="H175">
    <cfRule type="containsText" dxfId="195" priority="12" operator="containsText" text="FAIL">
      <formula>NOT(ISERROR(SEARCH("FAIL",H175)))</formula>
    </cfRule>
  </conditionalFormatting>
  <conditionalFormatting sqref="H176">
    <cfRule type="containsText" dxfId="194" priority="13" operator="containsText" text="FAIL">
      <formula>NOT(ISERROR(SEARCH("FAIL",H176)))</formula>
    </cfRule>
  </conditionalFormatting>
  <hyperlinks>
    <hyperlink ref="A14" r:id="rId1"/>
    <hyperlink ref="A18" r:id="rId2"/>
  </hyperlinks>
  <printOptions headings="1" gridLines="1"/>
  <pageMargins left="0.15748031496062992" right="0.15748031496062992" top="0.39370078740157483" bottom="0.39370078740157483" header="0.11811023622047245" footer="0.11811023622047245"/>
  <pageSetup paperSize="9" scale="44" orientation="landscape" r:id="rId3"/>
  <headerFooter alignWithMargins="0">
    <oddHeader>&amp;R&amp;D</oddHeader>
    <oddFooter xml:space="preserve">&amp;RPage &amp;P of &amp;N, &amp;A </oddFooter>
  </headerFooter>
  <ignoredErrors>
    <ignoredError sqref="H61:H62"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87"/>
  <sheetViews>
    <sheetView topLeftCell="A49" zoomScale="90" zoomScaleNormal="90" workbookViewId="0">
      <selection activeCell="K82" sqref="K82"/>
    </sheetView>
  </sheetViews>
  <sheetFormatPr defaultColWidth="9.88671875" defaultRowHeight="13.2" x14ac:dyDescent="0.25"/>
  <cols>
    <col min="1" max="1" width="10" style="392" bestFit="1" customWidth="1"/>
    <col min="2" max="4" width="2" style="337" customWidth="1"/>
    <col min="5" max="5" width="70.33203125" style="337" customWidth="1"/>
    <col min="6" max="7" width="2.88671875" style="337" hidden="1" customWidth="1"/>
    <col min="8" max="8" width="21.88671875" style="337" customWidth="1"/>
    <col min="9" max="9" width="23.33203125" style="337" customWidth="1"/>
    <col min="10" max="10" width="20.5546875" style="337" customWidth="1"/>
    <col min="11" max="11" width="15.88671875" style="337" bestFit="1" customWidth="1"/>
    <col min="12" max="14" width="17.6640625" style="337" customWidth="1"/>
    <col min="15" max="15" width="9.88671875" style="337" customWidth="1"/>
    <col min="16" max="16384" width="9.88671875" style="337"/>
  </cols>
  <sheetData>
    <row r="1" spans="1:12" customFormat="1" ht="55.5" customHeight="1" x14ac:dyDescent="0.3">
      <c r="A1" s="338" t="s">
        <v>943</v>
      </c>
      <c r="B1" s="553" t="s">
        <v>944</v>
      </c>
      <c r="C1" s="553"/>
      <c r="D1" s="553"/>
      <c r="E1" s="553"/>
      <c r="F1" s="553"/>
      <c r="G1" s="553"/>
      <c r="H1" s="554"/>
      <c r="I1" s="554"/>
      <c r="J1" s="554"/>
      <c r="K1" s="555"/>
    </row>
    <row r="2" spans="1:12" customFormat="1" ht="15.45" customHeight="1" x14ac:dyDescent="0.3">
      <c r="A2" s="339"/>
      <c r="B2" s="340"/>
      <c r="C2" s="340"/>
      <c r="D2" s="340"/>
      <c r="E2" s="340"/>
      <c r="F2" s="340"/>
      <c r="G2" s="340"/>
      <c r="H2" s="554" t="s">
        <v>945</v>
      </c>
      <c r="I2" s="554"/>
      <c r="J2" s="554"/>
      <c r="K2" s="555"/>
    </row>
    <row r="3" spans="1:12" customFormat="1" ht="60.9" customHeight="1" x14ac:dyDescent="0.3">
      <c r="A3" s="341"/>
      <c r="B3" s="342"/>
      <c r="C3" s="342"/>
      <c r="D3" s="342"/>
      <c r="E3" s="342"/>
      <c r="F3" s="342"/>
      <c r="G3" s="342"/>
      <c r="H3" s="343" t="s">
        <v>946</v>
      </c>
      <c r="I3" s="343" t="s">
        <v>947</v>
      </c>
      <c r="J3" s="343" t="s">
        <v>948</v>
      </c>
      <c r="K3" s="343" t="s">
        <v>949</v>
      </c>
      <c r="L3" s="336"/>
    </row>
    <row r="4" spans="1:12" customFormat="1" ht="12.75" customHeight="1" x14ac:dyDescent="0.3">
      <c r="A4" s="344">
        <v>1</v>
      </c>
      <c r="B4" s="345" t="s">
        <v>950</v>
      </c>
      <c r="C4" s="346"/>
      <c r="D4" s="346"/>
      <c r="E4" s="346"/>
      <c r="F4" s="346"/>
      <c r="G4" s="347"/>
      <c r="H4" s="348"/>
      <c r="I4" s="348"/>
      <c r="J4" s="348"/>
      <c r="K4" s="348"/>
    </row>
    <row r="5" spans="1:12" customFormat="1" ht="12.75" customHeight="1" x14ac:dyDescent="0.3">
      <c r="A5" s="344">
        <v>1.1000000000000001</v>
      </c>
      <c r="B5" s="349"/>
      <c r="C5" s="350" t="s">
        <v>951</v>
      </c>
      <c r="D5" s="350"/>
      <c r="E5" s="350"/>
      <c r="F5" s="350"/>
      <c r="G5" s="351"/>
      <c r="H5" s="352"/>
      <c r="I5" s="352"/>
      <c r="J5" s="352"/>
      <c r="K5" s="352"/>
    </row>
    <row r="6" spans="1:12" customFormat="1" ht="12.75" customHeight="1" x14ac:dyDescent="0.3">
      <c r="A6" s="344" t="s">
        <v>584</v>
      </c>
      <c r="B6" s="353"/>
      <c r="C6" s="354"/>
      <c r="D6" s="354" t="s">
        <v>952</v>
      </c>
      <c r="E6" s="355"/>
      <c r="F6" s="355"/>
      <c r="G6" s="356"/>
      <c r="H6" s="357"/>
      <c r="I6" s="357"/>
      <c r="J6" s="357"/>
      <c r="K6" s="357"/>
    </row>
    <row r="7" spans="1:12" customFormat="1" ht="12.75" customHeight="1" x14ac:dyDescent="0.3">
      <c r="A7" s="344" t="s">
        <v>953</v>
      </c>
      <c r="B7" s="358"/>
      <c r="C7" s="359"/>
      <c r="D7" s="359"/>
      <c r="E7" s="354" t="s">
        <v>954</v>
      </c>
      <c r="F7" s="359"/>
      <c r="G7" s="360"/>
      <c r="H7" s="361">
        <v>0</v>
      </c>
      <c r="I7" s="361">
        <v>0</v>
      </c>
      <c r="J7" s="361">
        <v>0</v>
      </c>
      <c r="K7" s="357">
        <f t="shared" ref="K7:K12" si="0">SUM(H7:J7)</f>
        <v>0</v>
      </c>
    </row>
    <row r="8" spans="1:12" customFormat="1" ht="12.75" customHeight="1" x14ac:dyDescent="0.3">
      <c r="A8" s="344" t="s">
        <v>955</v>
      </c>
      <c r="B8" s="358"/>
      <c r="C8" s="359"/>
      <c r="D8" s="359"/>
      <c r="E8" s="354" t="s">
        <v>956</v>
      </c>
      <c r="F8" s="359"/>
      <c r="G8" s="360"/>
      <c r="H8" s="361">
        <v>0</v>
      </c>
      <c r="I8" s="361">
        <v>0</v>
      </c>
      <c r="J8" s="361">
        <v>0</v>
      </c>
      <c r="K8" s="357">
        <f t="shared" si="0"/>
        <v>0</v>
      </c>
    </row>
    <row r="9" spans="1:12" customFormat="1" ht="12.75" customHeight="1" x14ac:dyDescent="0.3">
      <c r="A9" s="344" t="s">
        <v>957</v>
      </c>
      <c r="B9" s="358"/>
      <c r="C9" s="359"/>
      <c r="D9" s="359"/>
      <c r="E9" s="354" t="s">
        <v>958</v>
      </c>
      <c r="F9" s="359"/>
      <c r="G9" s="360"/>
      <c r="H9" s="361">
        <v>0</v>
      </c>
      <c r="I9" s="361">
        <v>0</v>
      </c>
      <c r="J9" s="361">
        <v>0</v>
      </c>
      <c r="K9" s="357">
        <f t="shared" si="0"/>
        <v>0</v>
      </c>
    </row>
    <row r="10" spans="1:12" customFormat="1" ht="12.75" customHeight="1" x14ac:dyDescent="0.3">
      <c r="A10" s="344" t="s">
        <v>959</v>
      </c>
      <c r="B10" s="358"/>
      <c r="C10" s="359"/>
      <c r="D10" s="359"/>
      <c r="E10" s="354" t="s">
        <v>960</v>
      </c>
      <c r="F10" s="359"/>
      <c r="G10" s="360"/>
      <c r="H10" s="361">
        <v>0</v>
      </c>
      <c r="I10" s="361">
        <v>0</v>
      </c>
      <c r="J10" s="361">
        <v>0</v>
      </c>
      <c r="K10" s="357">
        <f t="shared" si="0"/>
        <v>0</v>
      </c>
    </row>
    <row r="11" spans="1:12" customFormat="1" ht="12.75" customHeight="1" x14ac:dyDescent="0.3">
      <c r="A11" s="344" t="s">
        <v>961</v>
      </c>
      <c r="B11" s="358"/>
      <c r="C11" s="359"/>
      <c r="D11" s="359"/>
      <c r="E11" s="354" t="s">
        <v>962</v>
      </c>
      <c r="F11" s="359"/>
      <c r="G11" s="360"/>
      <c r="H11" s="361">
        <v>0</v>
      </c>
      <c r="I11" s="361">
        <v>0</v>
      </c>
      <c r="J11" s="361">
        <v>0</v>
      </c>
      <c r="K11" s="357">
        <f t="shared" si="0"/>
        <v>0</v>
      </c>
    </row>
    <row r="12" spans="1:12" customFormat="1" ht="12.75" customHeight="1" x14ac:dyDescent="0.3">
      <c r="A12" s="344" t="s">
        <v>963</v>
      </c>
      <c r="B12" s="358"/>
      <c r="C12" s="359"/>
      <c r="D12" s="359"/>
      <c r="E12" s="354" t="s">
        <v>964</v>
      </c>
      <c r="F12" s="359"/>
      <c r="G12" s="360"/>
      <c r="H12" s="361">
        <v>0</v>
      </c>
      <c r="I12" s="361">
        <v>0</v>
      </c>
      <c r="J12" s="361">
        <v>0</v>
      </c>
      <c r="K12" s="357">
        <f t="shared" si="0"/>
        <v>0</v>
      </c>
    </row>
    <row r="13" spans="1:12" customFormat="1" ht="12.75" customHeight="1" x14ac:dyDescent="0.3">
      <c r="A13" s="344" t="s">
        <v>965</v>
      </c>
      <c r="B13" s="362"/>
      <c r="C13" s="363"/>
      <c r="D13" s="363" t="s">
        <v>966</v>
      </c>
      <c r="E13" s="364"/>
      <c r="F13" s="364"/>
      <c r="G13" s="365"/>
      <c r="H13" s="366">
        <f>SUM(H7:H12)</f>
        <v>0</v>
      </c>
      <c r="I13" s="366">
        <f>SUM(I7:I12)</f>
        <v>0</v>
      </c>
      <c r="J13" s="366">
        <f>SUM(J7:J12)</f>
        <v>0</v>
      </c>
      <c r="K13" s="366">
        <f>SUM(K7:K12)</f>
        <v>0</v>
      </c>
    </row>
    <row r="14" spans="1:12" customFormat="1" ht="12.75" customHeight="1" x14ac:dyDescent="0.3">
      <c r="A14" s="344" t="s">
        <v>967</v>
      </c>
      <c r="B14" s="362"/>
      <c r="C14" s="363"/>
      <c r="D14" s="363" t="s">
        <v>968</v>
      </c>
      <c r="E14" s="364"/>
      <c r="F14" s="364"/>
      <c r="G14" s="365"/>
      <c r="H14" s="367" t="s">
        <v>969</v>
      </c>
      <c r="I14" s="367" t="s">
        <v>969</v>
      </c>
      <c r="J14" s="367" t="s">
        <v>969</v>
      </c>
      <c r="K14" s="368">
        <v>0</v>
      </c>
    </row>
    <row r="15" spans="1:12" customFormat="1" ht="12.75" customHeight="1" x14ac:dyDescent="0.3">
      <c r="A15" s="344" t="s">
        <v>970</v>
      </c>
      <c r="B15" s="362"/>
      <c r="C15" s="363"/>
      <c r="D15" s="363" t="s">
        <v>971</v>
      </c>
      <c r="E15" s="364"/>
      <c r="F15" s="364"/>
      <c r="G15" s="365"/>
      <c r="H15" s="367"/>
      <c r="I15" s="367"/>
      <c r="J15" s="367"/>
      <c r="K15" s="366">
        <f>SUM(K13:K14)</f>
        <v>0</v>
      </c>
    </row>
    <row r="16" spans="1:12" customFormat="1" ht="12.75" customHeight="1" x14ac:dyDescent="0.3">
      <c r="A16" s="344">
        <v>1.2</v>
      </c>
      <c r="B16" s="349"/>
      <c r="C16" s="350" t="s">
        <v>972</v>
      </c>
      <c r="D16" s="350"/>
      <c r="E16" s="350"/>
      <c r="F16" s="350"/>
      <c r="G16" s="351"/>
      <c r="H16" s="348"/>
      <c r="I16" s="348"/>
      <c r="J16" s="348"/>
      <c r="K16" s="348"/>
    </row>
    <row r="17" spans="1:11" customFormat="1" ht="12.75" customHeight="1" x14ac:dyDescent="0.3">
      <c r="A17" s="344" t="s">
        <v>586</v>
      </c>
      <c r="B17" s="353"/>
      <c r="C17" s="354"/>
      <c r="D17" s="354" t="s">
        <v>973</v>
      </c>
      <c r="E17" s="355"/>
      <c r="F17" s="355"/>
      <c r="G17" s="356"/>
      <c r="H17" s="4"/>
      <c r="I17" s="4"/>
      <c r="J17" s="4"/>
      <c r="K17" s="4"/>
    </row>
    <row r="18" spans="1:11" customFormat="1" ht="12.75" customHeight="1" x14ac:dyDescent="0.3">
      <c r="A18" s="344" t="s">
        <v>953</v>
      </c>
      <c r="B18" s="358"/>
      <c r="C18" s="359"/>
      <c r="D18" s="355"/>
      <c r="E18" s="354" t="s">
        <v>974</v>
      </c>
      <c r="F18" s="359"/>
      <c r="G18" s="360"/>
      <c r="H18" s="361">
        <v>0</v>
      </c>
      <c r="I18" s="361">
        <v>0</v>
      </c>
      <c r="J18" s="361">
        <v>0</v>
      </c>
      <c r="K18" s="357">
        <f t="shared" ref="K18:K24" si="1">SUM(H18:J18)</f>
        <v>0</v>
      </c>
    </row>
    <row r="19" spans="1:11" customFormat="1" ht="12.75" customHeight="1" x14ac:dyDescent="0.3">
      <c r="A19" s="344" t="s">
        <v>955</v>
      </c>
      <c r="B19" s="358"/>
      <c r="C19" s="359"/>
      <c r="D19" s="355"/>
      <c r="E19" s="354" t="s">
        <v>975</v>
      </c>
      <c r="F19" s="359"/>
      <c r="G19" s="360"/>
      <c r="H19" s="361">
        <v>0</v>
      </c>
      <c r="I19" s="361">
        <v>0</v>
      </c>
      <c r="J19" s="361">
        <v>0</v>
      </c>
      <c r="K19" s="357">
        <f t="shared" si="1"/>
        <v>0</v>
      </c>
    </row>
    <row r="20" spans="1:11" customFormat="1" ht="12.75" customHeight="1" x14ac:dyDescent="0.3">
      <c r="A20" s="344" t="s">
        <v>957</v>
      </c>
      <c r="B20" s="358"/>
      <c r="C20" s="359"/>
      <c r="D20" s="355"/>
      <c r="E20" s="354" t="s">
        <v>956</v>
      </c>
      <c r="F20" s="359"/>
      <c r="G20" s="360"/>
      <c r="H20" s="361">
        <v>0</v>
      </c>
      <c r="I20" s="361">
        <v>0</v>
      </c>
      <c r="J20" s="361">
        <v>0</v>
      </c>
      <c r="K20" s="357">
        <f t="shared" si="1"/>
        <v>0</v>
      </c>
    </row>
    <row r="21" spans="1:11" customFormat="1" ht="12.75" customHeight="1" x14ac:dyDescent="0.3">
      <c r="A21" s="344" t="s">
        <v>959</v>
      </c>
      <c r="B21" s="358"/>
      <c r="C21" s="359"/>
      <c r="D21" s="355"/>
      <c r="E21" s="354" t="s">
        <v>958</v>
      </c>
      <c r="F21" s="359"/>
      <c r="G21" s="360"/>
      <c r="H21" s="361">
        <v>0</v>
      </c>
      <c r="I21" s="361">
        <v>0</v>
      </c>
      <c r="J21" s="361">
        <v>0</v>
      </c>
      <c r="K21" s="357">
        <f t="shared" si="1"/>
        <v>0</v>
      </c>
    </row>
    <row r="22" spans="1:11" customFormat="1" ht="12.75" customHeight="1" x14ac:dyDescent="0.3">
      <c r="A22" s="344" t="s">
        <v>961</v>
      </c>
      <c r="B22" s="358"/>
      <c r="C22" s="359"/>
      <c r="D22" s="355"/>
      <c r="E22" s="354" t="s">
        <v>960</v>
      </c>
      <c r="F22" s="359"/>
      <c r="G22" s="360"/>
      <c r="H22" s="361">
        <v>0</v>
      </c>
      <c r="I22" s="361">
        <v>0</v>
      </c>
      <c r="J22" s="361">
        <v>0</v>
      </c>
      <c r="K22" s="357">
        <f t="shared" si="1"/>
        <v>0</v>
      </c>
    </row>
    <row r="23" spans="1:11" customFormat="1" ht="12.75" customHeight="1" x14ac:dyDescent="0.3">
      <c r="A23" s="344" t="s">
        <v>963</v>
      </c>
      <c r="B23" s="358"/>
      <c r="C23" s="359"/>
      <c r="D23" s="355"/>
      <c r="E23" s="354" t="s">
        <v>962</v>
      </c>
      <c r="F23" s="359"/>
      <c r="G23" s="360"/>
      <c r="H23" s="361">
        <v>0</v>
      </c>
      <c r="I23" s="361">
        <v>0</v>
      </c>
      <c r="J23" s="361">
        <v>0</v>
      </c>
      <c r="K23" s="357">
        <f t="shared" si="1"/>
        <v>0</v>
      </c>
    </row>
    <row r="24" spans="1:11" customFormat="1" ht="12.75" customHeight="1" x14ac:dyDescent="0.3">
      <c r="A24" s="344" t="s">
        <v>965</v>
      </c>
      <c r="B24" s="358"/>
      <c r="C24" s="359"/>
      <c r="D24" s="355"/>
      <c r="E24" s="354" t="s">
        <v>964</v>
      </c>
      <c r="F24" s="359"/>
      <c r="G24" s="360"/>
      <c r="H24" s="361">
        <v>0</v>
      </c>
      <c r="I24" s="361">
        <v>0</v>
      </c>
      <c r="J24" s="361">
        <v>0</v>
      </c>
      <c r="K24" s="357">
        <f t="shared" si="1"/>
        <v>0</v>
      </c>
    </row>
    <row r="25" spans="1:11" customFormat="1" ht="12.75" customHeight="1" x14ac:dyDescent="0.3">
      <c r="A25" s="344" t="s">
        <v>967</v>
      </c>
      <c r="B25" s="362"/>
      <c r="C25" s="364"/>
      <c r="D25" s="363" t="s">
        <v>976</v>
      </c>
      <c r="E25" s="364"/>
      <c r="F25" s="364"/>
      <c r="G25" s="365"/>
      <c r="H25" s="366">
        <f>SUM(H18:H24)</f>
        <v>0</v>
      </c>
      <c r="I25" s="366">
        <f>SUM(I18:I24)</f>
        <v>0</v>
      </c>
      <c r="J25" s="366">
        <f>SUM(J18:J24)</f>
        <v>0</v>
      </c>
      <c r="K25" s="366">
        <f>SUM(K18:K24)</f>
        <v>0</v>
      </c>
    </row>
    <row r="26" spans="1:11" customFormat="1" ht="12.75" customHeight="1" x14ac:dyDescent="0.3">
      <c r="A26" s="344">
        <v>1.3</v>
      </c>
      <c r="B26" s="349"/>
      <c r="C26" s="350" t="s">
        <v>977</v>
      </c>
      <c r="D26" s="350"/>
      <c r="E26" s="350"/>
      <c r="F26" s="350"/>
      <c r="G26" s="351"/>
      <c r="H26" s="348"/>
      <c r="I26" s="348"/>
      <c r="J26" s="348"/>
      <c r="K26" s="348"/>
    </row>
    <row r="27" spans="1:11" customFormat="1" ht="12.75" customHeight="1" x14ac:dyDescent="0.3">
      <c r="A27" s="344" t="s">
        <v>588</v>
      </c>
      <c r="B27" s="369"/>
      <c r="C27" s="370"/>
      <c r="D27" s="371" t="s">
        <v>978</v>
      </c>
      <c r="E27" s="370"/>
      <c r="F27" s="370"/>
      <c r="G27" s="372"/>
      <c r="H27" s="373"/>
      <c r="I27" s="373"/>
      <c r="J27" s="373"/>
      <c r="K27" s="373"/>
    </row>
    <row r="28" spans="1:11" customFormat="1" ht="12.75" customHeight="1" x14ac:dyDescent="0.3">
      <c r="A28" s="344" t="s">
        <v>953</v>
      </c>
      <c r="B28" s="358"/>
      <c r="C28" s="359"/>
      <c r="D28" s="359"/>
      <c r="E28" s="354" t="s">
        <v>979</v>
      </c>
      <c r="F28" s="359"/>
      <c r="G28" s="360"/>
      <c r="H28" s="361">
        <v>17182</v>
      </c>
      <c r="I28" s="361">
        <v>788</v>
      </c>
      <c r="J28" s="361">
        <v>505</v>
      </c>
      <c r="K28" s="357">
        <f t="shared" ref="K28:K38" si="2">SUM(H28:J28)</f>
        <v>18475</v>
      </c>
    </row>
    <row r="29" spans="1:11" customFormat="1" ht="12.75" customHeight="1" x14ac:dyDescent="0.3">
      <c r="A29" s="344" t="s">
        <v>955</v>
      </c>
      <c r="B29" s="7"/>
      <c r="C29" s="359"/>
      <c r="D29" s="359"/>
      <c r="E29" s="354" t="s">
        <v>975</v>
      </c>
      <c r="F29" s="359"/>
      <c r="G29" s="12"/>
      <c r="H29" s="361">
        <v>46703</v>
      </c>
      <c r="I29" s="361">
        <v>0</v>
      </c>
      <c r="J29" s="361">
        <v>8761</v>
      </c>
      <c r="K29" s="357">
        <f t="shared" si="2"/>
        <v>55464</v>
      </c>
    </row>
    <row r="30" spans="1:11" customFormat="1" ht="12.75" customHeight="1" x14ac:dyDescent="0.3">
      <c r="A30" s="344" t="s">
        <v>957</v>
      </c>
      <c r="B30" s="358"/>
      <c r="C30" s="359"/>
      <c r="D30" s="359"/>
      <c r="E30" s="354" t="s">
        <v>980</v>
      </c>
      <c r="F30" s="359"/>
      <c r="G30" s="360"/>
      <c r="H30" s="361">
        <v>0</v>
      </c>
      <c r="I30" s="361">
        <v>0</v>
      </c>
      <c r="J30" s="361">
        <v>2953</v>
      </c>
      <c r="K30" s="357">
        <f t="shared" si="2"/>
        <v>2953</v>
      </c>
    </row>
    <row r="31" spans="1:11" customFormat="1" ht="12.75" customHeight="1" x14ac:dyDescent="0.3">
      <c r="A31" s="344" t="s">
        <v>959</v>
      </c>
      <c r="B31" s="358"/>
      <c r="C31" s="359"/>
      <c r="D31" s="359"/>
      <c r="E31" s="354" t="s">
        <v>981</v>
      </c>
      <c r="F31" s="359"/>
      <c r="G31" s="360"/>
      <c r="H31" s="361">
        <v>515</v>
      </c>
      <c r="I31" s="361">
        <v>551</v>
      </c>
      <c r="J31" s="361">
        <v>18666</v>
      </c>
      <c r="K31" s="357">
        <f t="shared" si="2"/>
        <v>19732</v>
      </c>
    </row>
    <row r="32" spans="1:11" customFormat="1" ht="12.75" customHeight="1" x14ac:dyDescent="0.3">
      <c r="A32" s="344" t="s">
        <v>961</v>
      </c>
      <c r="B32" s="7"/>
      <c r="C32" s="359"/>
      <c r="D32" s="359"/>
      <c r="E32" s="354" t="s">
        <v>982</v>
      </c>
      <c r="F32" s="359"/>
      <c r="G32" s="12"/>
      <c r="H32" s="361">
        <v>0</v>
      </c>
      <c r="I32" s="361">
        <v>0</v>
      </c>
      <c r="J32" s="361">
        <v>0</v>
      </c>
      <c r="K32" s="357">
        <f t="shared" si="2"/>
        <v>0</v>
      </c>
    </row>
    <row r="33" spans="1:11" customFormat="1" ht="12.75" customHeight="1" x14ac:dyDescent="0.3">
      <c r="A33" s="344" t="s">
        <v>963</v>
      </c>
      <c r="B33" s="358"/>
      <c r="C33" s="359"/>
      <c r="D33" s="359"/>
      <c r="E33" s="354" t="s">
        <v>983</v>
      </c>
      <c r="F33" s="359"/>
      <c r="G33" s="360"/>
      <c r="H33" s="361">
        <v>0</v>
      </c>
      <c r="I33" s="361">
        <v>604</v>
      </c>
      <c r="J33" s="361">
        <v>4088</v>
      </c>
      <c r="K33" s="357">
        <f t="shared" si="2"/>
        <v>4692</v>
      </c>
    </row>
    <row r="34" spans="1:11" customFormat="1" ht="12.75" customHeight="1" x14ac:dyDescent="0.3">
      <c r="A34" s="344" t="s">
        <v>965</v>
      </c>
      <c r="B34" s="358"/>
      <c r="C34" s="359"/>
      <c r="D34" s="359"/>
      <c r="E34" s="354" t="s">
        <v>984</v>
      </c>
      <c r="F34" s="359"/>
      <c r="G34" s="360"/>
      <c r="H34" s="361">
        <v>0</v>
      </c>
      <c r="I34" s="361">
        <v>0</v>
      </c>
      <c r="J34" s="361">
        <v>0</v>
      </c>
      <c r="K34" s="357">
        <f t="shared" si="2"/>
        <v>0</v>
      </c>
    </row>
    <row r="35" spans="1:11" customFormat="1" ht="12.75" customHeight="1" x14ac:dyDescent="0.3">
      <c r="A35" s="344" t="s">
        <v>967</v>
      </c>
      <c r="B35" s="358"/>
      <c r="C35" s="359"/>
      <c r="D35" s="359"/>
      <c r="E35" s="354" t="s">
        <v>985</v>
      </c>
      <c r="F35" s="359"/>
      <c r="G35" s="360"/>
      <c r="H35" s="361">
        <v>0</v>
      </c>
      <c r="I35" s="361">
        <v>0</v>
      </c>
      <c r="J35" s="361">
        <v>0</v>
      </c>
      <c r="K35" s="357">
        <f t="shared" si="2"/>
        <v>0</v>
      </c>
    </row>
    <row r="36" spans="1:11" customFormat="1" ht="12.75" customHeight="1" x14ac:dyDescent="0.3">
      <c r="A36" s="344" t="s">
        <v>970</v>
      </c>
      <c r="B36" s="358"/>
      <c r="C36" s="359"/>
      <c r="D36" s="359"/>
      <c r="E36" s="354" t="s">
        <v>960</v>
      </c>
      <c r="F36" s="359"/>
      <c r="G36" s="360"/>
      <c r="H36" s="361">
        <v>103</v>
      </c>
      <c r="I36" s="361">
        <v>3</v>
      </c>
      <c r="J36" s="361">
        <v>207</v>
      </c>
      <c r="K36" s="357">
        <f t="shared" si="2"/>
        <v>313</v>
      </c>
    </row>
    <row r="37" spans="1:11" customFormat="1" ht="12.75" customHeight="1" x14ac:dyDescent="0.3">
      <c r="A37" s="344" t="s">
        <v>986</v>
      </c>
      <c r="B37" s="358"/>
      <c r="C37" s="359"/>
      <c r="D37" s="359"/>
      <c r="E37" s="354" t="s">
        <v>962</v>
      </c>
      <c r="F37" s="359"/>
      <c r="G37" s="360"/>
      <c r="H37" s="361">
        <v>31</v>
      </c>
      <c r="I37" s="361">
        <v>295</v>
      </c>
      <c r="J37" s="361">
        <v>8586</v>
      </c>
      <c r="K37" s="357">
        <f t="shared" si="2"/>
        <v>8912</v>
      </c>
    </row>
    <row r="38" spans="1:11" customFormat="1" ht="12.75" customHeight="1" x14ac:dyDescent="0.3">
      <c r="A38" s="344" t="s">
        <v>987</v>
      </c>
      <c r="B38" s="358"/>
      <c r="C38" s="359"/>
      <c r="D38" s="359"/>
      <c r="E38" s="354" t="s">
        <v>964</v>
      </c>
      <c r="F38" s="359"/>
      <c r="G38" s="360"/>
      <c r="H38" s="361">
        <v>0</v>
      </c>
      <c r="I38" s="361">
        <v>66</v>
      </c>
      <c r="J38" s="361">
        <v>787</v>
      </c>
      <c r="K38" s="357">
        <f t="shared" si="2"/>
        <v>853</v>
      </c>
    </row>
    <row r="39" spans="1:11" customFormat="1" ht="12.75" customHeight="1" x14ac:dyDescent="0.3">
      <c r="A39" s="344" t="s">
        <v>988</v>
      </c>
      <c r="B39" s="362"/>
      <c r="C39" s="363"/>
      <c r="D39" s="363" t="s">
        <v>989</v>
      </c>
      <c r="E39" s="364"/>
      <c r="F39" s="364"/>
      <c r="G39" s="365"/>
      <c r="H39" s="366">
        <f>SUM(H28:H38)</f>
        <v>64534</v>
      </c>
      <c r="I39" s="366">
        <f>SUM(I28:I38)</f>
        <v>2307</v>
      </c>
      <c r="J39" s="366">
        <f>SUM(J28:J38)</f>
        <v>44553</v>
      </c>
      <c r="K39" s="366">
        <f>SUM(K28:K38)</f>
        <v>111394</v>
      </c>
    </row>
    <row r="40" spans="1:11" customFormat="1" ht="12.75" customHeight="1" x14ac:dyDescent="0.3">
      <c r="A40" s="344">
        <v>1.4</v>
      </c>
      <c r="B40" s="349"/>
      <c r="C40" s="350" t="s">
        <v>990</v>
      </c>
      <c r="D40" s="350"/>
      <c r="E40" s="350"/>
      <c r="F40" s="350"/>
      <c r="G40" s="351"/>
      <c r="H40" s="348"/>
      <c r="I40" s="348"/>
      <c r="J40" s="348"/>
      <c r="K40" s="348"/>
    </row>
    <row r="41" spans="1:11" customFormat="1" ht="12.75" customHeight="1" x14ac:dyDescent="0.3">
      <c r="A41" s="344" t="s">
        <v>590</v>
      </c>
      <c r="B41" s="8"/>
      <c r="C41" s="359"/>
      <c r="D41" s="354" t="s">
        <v>991</v>
      </c>
      <c r="E41" s="359"/>
      <c r="F41" s="359"/>
      <c r="G41" s="13"/>
      <c r="H41" s="373"/>
      <c r="I41" s="373"/>
      <c r="J41" s="373"/>
      <c r="K41" s="373"/>
    </row>
    <row r="42" spans="1:11" customFormat="1" ht="12.75" customHeight="1" x14ac:dyDescent="0.3">
      <c r="A42" s="344" t="s">
        <v>953</v>
      </c>
      <c r="B42" s="358"/>
      <c r="C42" s="359"/>
      <c r="D42" s="359"/>
      <c r="E42" s="354" t="s">
        <v>992</v>
      </c>
      <c r="F42" s="359"/>
      <c r="G42" s="360"/>
      <c r="H42" s="361">
        <v>0</v>
      </c>
      <c r="I42" s="361">
        <v>0</v>
      </c>
      <c r="J42" s="361">
        <v>0</v>
      </c>
      <c r="K42" s="357">
        <f t="shared" ref="K42:K49" si="3">SUM(H42:J42)</f>
        <v>0</v>
      </c>
    </row>
    <row r="43" spans="1:11" customFormat="1" ht="12.75" customHeight="1" x14ac:dyDescent="0.3">
      <c r="A43" s="344" t="s">
        <v>955</v>
      </c>
      <c r="B43" s="358"/>
      <c r="C43" s="359"/>
      <c r="D43" s="359"/>
      <c r="E43" s="354" t="s">
        <v>993</v>
      </c>
      <c r="F43" s="359"/>
      <c r="G43" s="360"/>
      <c r="H43" s="361">
        <v>0</v>
      </c>
      <c r="I43" s="361">
        <v>0</v>
      </c>
      <c r="J43" s="361">
        <v>0</v>
      </c>
      <c r="K43" s="357">
        <f t="shared" si="3"/>
        <v>0</v>
      </c>
    </row>
    <row r="44" spans="1:11" customFormat="1" ht="12.75" customHeight="1" x14ac:dyDescent="0.3">
      <c r="A44" s="344" t="s">
        <v>957</v>
      </c>
      <c r="B44" s="358"/>
      <c r="C44" s="359"/>
      <c r="D44" s="359"/>
      <c r="E44" s="354" t="s">
        <v>994</v>
      </c>
      <c r="F44" s="359"/>
      <c r="G44" s="360"/>
      <c r="H44" s="361">
        <v>0</v>
      </c>
      <c r="I44" s="361">
        <v>0</v>
      </c>
      <c r="J44" s="361">
        <v>0</v>
      </c>
      <c r="K44" s="357">
        <f t="shared" si="3"/>
        <v>0</v>
      </c>
    </row>
    <row r="45" spans="1:11" customFormat="1" ht="12.75" customHeight="1" x14ac:dyDescent="0.3">
      <c r="A45" s="344" t="s">
        <v>959</v>
      </c>
      <c r="B45" s="7"/>
      <c r="C45" s="359"/>
      <c r="D45" s="359"/>
      <c r="E45" s="354" t="s">
        <v>995</v>
      </c>
      <c r="F45" s="359"/>
      <c r="G45" s="12"/>
      <c r="H45" s="361">
        <v>0</v>
      </c>
      <c r="I45" s="361">
        <v>0</v>
      </c>
      <c r="J45" s="361">
        <v>0</v>
      </c>
      <c r="K45" s="357">
        <f t="shared" si="3"/>
        <v>0</v>
      </c>
    </row>
    <row r="46" spans="1:11" customFormat="1" ht="12.75" customHeight="1" x14ac:dyDescent="0.3">
      <c r="A46" s="344" t="s">
        <v>961</v>
      </c>
      <c r="B46" s="7"/>
      <c r="C46" s="359"/>
      <c r="D46" s="359"/>
      <c r="E46" s="354" t="s">
        <v>958</v>
      </c>
      <c r="F46" s="359"/>
      <c r="G46" s="12"/>
      <c r="H46" s="361">
        <v>0</v>
      </c>
      <c r="I46" s="361">
        <v>0</v>
      </c>
      <c r="J46" s="361">
        <v>0</v>
      </c>
      <c r="K46" s="357">
        <f t="shared" si="3"/>
        <v>0</v>
      </c>
    </row>
    <row r="47" spans="1:11" customFormat="1" ht="12.75" customHeight="1" x14ac:dyDescent="0.3">
      <c r="A47" s="344" t="s">
        <v>963</v>
      </c>
      <c r="B47" s="358"/>
      <c r="C47" s="359"/>
      <c r="D47" s="359"/>
      <c r="E47" s="354" t="s">
        <v>960</v>
      </c>
      <c r="F47" s="359"/>
      <c r="G47" s="360"/>
      <c r="H47" s="361">
        <v>0</v>
      </c>
      <c r="I47" s="361">
        <v>0</v>
      </c>
      <c r="J47" s="361">
        <v>0</v>
      </c>
      <c r="K47" s="357">
        <f t="shared" si="3"/>
        <v>0</v>
      </c>
    </row>
    <row r="48" spans="1:11" customFormat="1" ht="12.75" customHeight="1" x14ac:dyDescent="0.3">
      <c r="A48" s="344" t="s">
        <v>965</v>
      </c>
      <c r="B48" s="358"/>
      <c r="C48" s="359"/>
      <c r="D48" s="359"/>
      <c r="E48" s="354" t="s">
        <v>962</v>
      </c>
      <c r="F48" s="359"/>
      <c r="G48" s="360"/>
      <c r="H48" s="361">
        <v>0</v>
      </c>
      <c r="I48" s="361">
        <v>0</v>
      </c>
      <c r="J48" s="361">
        <v>0</v>
      </c>
      <c r="K48" s="357">
        <f t="shared" si="3"/>
        <v>0</v>
      </c>
    </row>
    <row r="49" spans="1:11" customFormat="1" ht="12.75" customHeight="1" x14ac:dyDescent="0.3">
      <c r="A49" s="344" t="s">
        <v>967</v>
      </c>
      <c r="B49" s="358"/>
      <c r="C49" s="359"/>
      <c r="D49" s="359"/>
      <c r="E49" s="354" t="s">
        <v>964</v>
      </c>
      <c r="F49" s="359"/>
      <c r="G49" s="360"/>
      <c r="H49" s="361">
        <v>0</v>
      </c>
      <c r="I49" s="361">
        <v>0</v>
      </c>
      <c r="J49" s="361">
        <v>0</v>
      </c>
      <c r="K49" s="357">
        <f t="shared" si="3"/>
        <v>0</v>
      </c>
    </row>
    <row r="50" spans="1:11" customFormat="1" ht="12.75" customHeight="1" x14ac:dyDescent="0.3">
      <c r="A50" s="344" t="s">
        <v>970</v>
      </c>
      <c r="B50" s="362"/>
      <c r="C50" s="363"/>
      <c r="D50" s="363" t="s">
        <v>996</v>
      </c>
      <c r="E50" s="374"/>
      <c r="F50" s="374"/>
      <c r="G50" s="375"/>
      <c r="H50" s="366">
        <f>SUM(H42:H49)</f>
        <v>0</v>
      </c>
      <c r="I50" s="366">
        <f>SUM(I42:I49)</f>
        <v>0</v>
      </c>
      <c r="J50" s="366">
        <f>SUM(J42:J49)</f>
        <v>0</v>
      </c>
      <c r="K50" s="366">
        <f>SUM(K42:K49)</f>
        <v>0</v>
      </c>
    </row>
    <row r="51" spans="1:11" customFormat="1" ht="12.75" customHeight="1" x14ac:dyDescent="0.3">
      <c r="A51" s="344" t="s">
        <v>592</v>
      </c>
      <c r="B51" s="8"/>
      <c r="C51" s="359"/>
      <c r="D51" s="354" t="s">
        <v>997</v>
      </c>
      <c r="E51" s="359"/>
      <c r="F51" s="359"/>
      <c r="G51" s="13"/>
      <c r="H51" s="373"/>
      <c r="I51" s="373"/>
      <c r="J51" s="373"/>
      <c r="K51" s="373"/>
    </row>
    <row r="52" spans="1:11" customFormat="1" ht="12.75" customHeight="1" x14ac:dyDescent="0.3">
      <c r="A52" s="344" t="s">
        <v>953</v>
      </c>
      <c r="B52" s="358"/>
      <c r="C52" s="359"/>
      <c r="D52" s="359"/>
      <c r="E52" s="354" t="s">
        <v>992</v>
      </c>
      <c r="F52" s="359"/>
      <c r="G52" s="360"/>
      <c r="H52" s="361">
        <v>0</v>
      </c>
      <c r="I52" s="361">
        <v>0</v>
      </c>
      <c r="J52" s="361">
        <v>0</v>
      </c>
      <c r="K52" s="357">
        <f t="shared" ref="K52:K59" si="4">SUM(H52:J52)</f>
        <v>0</v>
      </c>
    </row>
    <row r="53" spans="1:11" customFormat="1" ht="12.75" customHeight="1" x14ac:dyDescent="0.3">
      <c r="A53" s="344" t="s">
        <v>955</v>
      </c>
      <c r="B53" s="358"/>
      <c r="C53" s="359"/>
      <c r="D53" s="359"/>
      <c r="E53" s="354" t="s">
        <v>993</v>
      </c>
      <c r="F53" s="359"/>
      <c r="G53" s="360"/>
      <c r="H53" s="361">
        <v>0</v>
      </c>
      <c r="I53" s="361">
        <v>0</v>
      </c>
      <c r="J53" s="361">
        <v>0</v>
      </c>
      <c r="K53" s="357">
        <f t="shared" si="4"/>
        <v>0</v>
      </c>
    </row>
    <row r="54" spans="1:11" customFormat="1" ht="12.75" customHeight="1" x14ac:dyDescent="0.3">
      <c r="A54" s="344" t="s">
        <v>957</v>
      </c>
      <c r="B54" s="358"/>
      <c r="C54" s="359"/>
      <c r="D54" s="359"/>
      <c r="E54" s="354" t="s">
        <v>994</v>
      </c>
      <c r="F54" s="359"/>
      <c r="G54" s="360"/>
      <c r="H54" s="361">
        <v>0</v>
      </c>
      <c r="I54" s="361">
        <v>0</v>
      </c>
      <c r="J54" s="361">
        <v>0</v>
      </c>
      <c r="K54" s="357">
        <f t="shared" si="4"/>
        <v>0</v>
      </c>
    </row>
    <row r="55" spans="1:11" customFormat="1" ht="12.75" customHeight="1" x14ac:dyDescent="0.3">
      <c r="A55" s="344" t="s">
        <v>959</v>
      </c>
      <c r="B55" s="7"/>
      <c r="C55" s="359"/>
      <c r="D55" s="359"/>
      <c r="E55" s="354" t="s">
        <v>995</v>
      </c>
      <c r="F55" s="359"/>
      <c r="G55" s="12"/>
      <c r="H55" s="361">
        <v>0</v>
      </c>
      <c r="I55" s="361">
        <v>0</v>
      </c>
      <c r="J55" s="361">
        <v>0</v>
      </c>
      <c r="K55" s="357">
        <f t="shared" si="4"/>
        <v>0</v>
      </c>
    </row>
    <row r="56" spans="1:11" customFormat="1" ht="12.75" customHeight="1" x14ac:dyDescent="0.3">
      <c r="A56" s="344" t="s">
        <v>961</v>
      </c>
      <c r="B56" s="7"/>
      <c r="C56" s="359"/>
      <c r="D56" s="359"/>
      <c r="E56" s="354" t="s">
        <v>998</v>
      </c>
      <c r="F56" s="359"/>
      <c r="G56" s="12"/>
      <c r="H56" s="361">
        <v>0</v>
      </c>
      <c r="I56" s="361">
        <v>0</v>
      </c>
      <c r="J56" s="361">
        <v>0</v>
      </c>
      <c r="K56" s="357">
        <f t="shared" si="4"/>
        <v>0</v>
      </c>
    </row>
    <row r="57" spans="1:11" customFormat="1" ht="12.75" customHeight="1" x14ac:dyDescent="0.3">
      <c r="A57" s="344" t="s">
        <v>963</v>
      </c>
      <c r="B57" s="358"/>
      <c r="C57" s="359"/>
      <c r="D57" s="359"/>
      <c r="E57" s="354" t="s">
        <v>960</v>
      </c>
      <c r="F57" s="359"/>
      <c r="G57" s="360"/>
      <c r="H57" s="361">
        <v>0</v>
      </c>
      <c r="I57" s="361">
        <v>0</v>
      </c>
      <c r="J57" s="361">
        <v>0</v>
      </c>
      <c r="K57" s="357">
        <f t="shared" si="4"/>
        <v>0</v>
      </c>
    </row>
    <row r="58" spans="1:11" customFormat="1" ht="12.75" customHeight="1" x14ac:dyDescent="0.3">
      <c r="A58" s="344" t="s">
        <v>965</v>
      </c>
      <c r="B58" s="358"/>
      <c r="C58" s="359"/>
      <c r="D58" s="359"/>
      <c r="E58" s="354" t="s">
        <v>962</v>
      </c>
      <c r="F58" s="359"/>
      <c r="G58" s="360"/>
      <c r="H58" s="361">
        <v>0</v>
      </c>
      <c r="I58" s="361">
        <v>0</v>
      </c>
      <c r="J58" s="361">
        <v>0</v>
      </c>
      <c r="K58" s="357">
        <f t="shared" si="4"/>
        <v>0</v>
      </c>
    </row>
    <row r="59" spans="1:11" customFormat="1" ht="12.75" customHeight="1" x14ac:dyDescent="0.3">
      <c r="A59" s="344" t="s">
        <v>967</v>
      </c>
      <c r="B59" s="358"/>
      <c r="C59" s="359"/>
      <c r="D59" s="359"/>
      <c r="E59" s="354" t="s">
        <v>964</v>
      </c>
      <c r="F59" s="359"/>
      <c r="G59" s="360"/>
      <c r="H59" s="361">
        <v>0</v>
      </c>
      <c r="I59" s="361">
        <v>0</v>
      </c>
      <c r="J59" s="361">
        <v>0</v>
      </c>
      <c r="K59" s="357">
        <f t="shared" si="4"/>
        <v>0</v>
      </c>
    </row>
    <row r="60" spans="1:11" customFormat="1" ht="12.75" customHeight="1" x14ac:dyDescent="0.3">
      <c r="A60" s="344" t="s">
        <v>970</v>
      </c>
      <c r="B60" s="376"/>
      <c r="C60" s="363"/>
      <c r="D60" s="363" t="s">
        <v>999</v>
      </c>
      <c r="E60" s="374"/>
      <c r="F60" s="374"/>
      <c r="G60" s="375"/>
      <c r="H60" s="366">
        <f>SUM(H52:H59)</f>
        <v>0</v>
      </c>
      <c r="I60" s="366">
        <f>SUM(I52:I59)</f>
        <v>0</v>
      </c>
      <c r="J60" s="366">
        <f>SUM(J52:J59)</f>
        <v>0</v>
      </c>
      <c r="K60" s="366">
        <f>SUM(K52:K59)</f>
        <v>0</v>
      </c>
    </row>
    <row r="61" spans="1:11" customFormat="1" ht="12.75" customHeight="1" x14ac:dyDescent="0.3">
      <c r="A61" s="344" t="s">
        <v>594</v>
      </c>
      <c r="B61" s="8"/>
      <c r="C61" s="359"/>
      <c r="D61" s="354" t="s">
        <v>1000</v>
      </c>
      <c r="E61" s="359"/>
      <c r="F61" s="359"/>
      <c r="G61" s="13"/>
      <c r="H61" s="373"/>
      <c r="I61" s="373"/>
      <c r="J61" s="373"/>
      <c r="K61" s="373"/>
    </row>
    <row r="62" spans="1:11" customFormat="1" ht="12.75" customHeight="1" x14ac:dyDescent="0.3">
      <c r="A62" s="344" t="s">
        <v>953</v>
      </c>
      <c r="B62" s="358"/>
      <c r="C62" s="359"/>
      <c r="D62" s="359"/>
      <c r="E62" s="354" t="s">
        <v>992</v>
      </c>
      <c r="F62" s="359"/>
      <c r="G62" s="360"/>
      <c r="H62" s="361">
        <v>0</v>
      </c>
      <c r="I62" s="361">
        <v>0</v>
      </c>
      <c r="J62" s="361">
        <v>0</v>
      </c>
      <c r="K62" s="357">
        <f t="shared" ref="K62:K69" si="5">SUM(H62:J62)</f>
        <v>0</v>
      </c>
    </row>
    <row r="63" spans="1:11" customFormat="1" ht="12.75" customHeight="1" x14ac:dyDescent="0.3">
      <c r="A63" s="344" t="s">
        <v>955</v>
      </c>
      <c r="B63" s="358"/>
      <c r="C63" s="359"/>
      <c r="D63" s="359"/>
      <c r="E63" s="354" t="s">
        <v>993</v>
      </c>
      <c r="F63" s="359"/>
      <c r="G63" s="360"/>
      <c r="H63" s="361">
        <v>0</v>
      </c>
      <c r="I63" s="361">
        <v>0</v>
      </c>
      <c r="J63" s="361">
        <v>0</v>
      </c>
      <c r="K63" s="357">
        <f t="shared" si="5"/>
        <v>0</v>
      </c>
    </row>
    <row r="64" spans="1:11" customFormat="1" ht="12.75" customHeight="1" x14ac:dyDescent="0.3">
      <c r="A64" s="344" t="s">
        <v>957</v>
      </c>
      <c r="B64" s="358"/>
      <c r="C64" s="359"/>
      <c r="D64" s="359"/>
      <c r="E64" s="354" t="s">
        <v>994</v>
      </c>
      <c r="F64" s="359"/>
      <c r="G64" s="360"/>
      <c r="H64" s="361">
        <v>0</v>
      </c>
      <c r="I64" s="361">
        <v>0</v>
      </c>
      <c r="J64" s="361">
        <v>0</v>
      </c>
      <c r="K64" s="357">
        <f t="shared" si="5"/>
        <v>0</v>
      </c>
    </row>
    <row r="65" spans="1:11" customFormat="1" ht="12.75" customHeight="1" x14ac:dyDescent="0.3">
      <c r="A65" s="344" t="s">
        <v>959</v>
      </c>
      <c r="B65" s="7"/>
      <c r="C65" s="359"/>
      <c r="D65" s="359"/>
      <c r="E65" s="354" t="s">
        <v>995</v>
      </c>
      <c r="F65" s="359"/>
      <c r="G65" s="12"/>
      <c r="H65" s="361">
        <v>0</v>
      </c>
      <c r="I65" s="361">
        <v>0</v>
      </c>
      <c r="J65" s="361">
        <v>0</v>
      </c>
      <c r="K65" s="357">
        <f t="shared" si="5"/>
        <v>0</v>
      </c>
    </row>
    <row r="66" spans="1:11" customFormat="1" ht="12.75" customHeight="1" x14ac:dyDescent="0.3">
      <c r="A66" s="344" t="s">
        <v>961</v>
      </c>
      <c r="B66" s="7"/>
      <c r="C66" s="359"/>
      <c r="D66" s="359"/>
      <c r="E66" s="354" t="s">
        <v>998</v>
      </c>
      <c r="F66" s="359"/>
      <c r="G66" s="12"/>
      <c r="H66" s="361">
        <v>0</v>
      </c>
      <c r="I66" s="361">
        <v>0</v>
      </c>
      <c r="J66" s="361">
        <v>0</v>
      </c>
      <c r="K66" s="357">
        <f t="shared" si="5"/>
        <v>0</v>
      </c>
    </row>
    <row r="67" spans="1:11" customFormat="1" ht="12.75" customHeight="1" x14ac:dyDescent="0.3">
      <c r="A67" s="344" t="s">
        <v>963</v>
      </c>
      <c r="B67" s="358"/>
      <c r="C67" s="359"/>
      <c r="D67" s="359"/>
      <c r="E67" s="354" t="s">
        <v>960</v>
      </c>
      <c r="F67" s="359"/>
      <c r="G67" s="360"/>
      <c r="H67" s="361">
        <v>0</v>
      </c>
      <c r="I67" s="361">
        <v>0</v>
      </c>
      <c r="J67" s="361">
        <v>0</v>
      </c>
      <c r="K67" s="357">
        <f t="shared" si="5"/>
        <v>0</v>
      </c>
    </row>
    <row r="68" spans="1:11" customFormat="1" ht="12.75" customHeight="1" x14ac:dyDescent="0.3">
      <c r="A68" s="344" t="s">
        <v>965</v>
      </c>
      <c r="B68" s="358"/>
      <c r="C68" s="359"/>
      <c r="D68" s="359"/>
      <c r="E68" s="354" t="s">
        <v>962</v>
      </c>
      <c r="F68" s="359"/>
      <c r="G68" s="360"/>
      <c r="H68" s="361">
        <v>0</v>
      </c>
      <c r="I68" s="361">
        <v>0</v>
      </c>
      <c r="J68" s="361">
        <v>0</v>
      </c>
      <c r="K68" s="357">
        <f t="shared" si="5"/>
        <v>0</v>
      </c>
    </row>
    <row r="69" spans="1:11" customFormat="1" ht="12.75" customHeight="1" x14ac:dyDescent="0.3">
      <c r="A69" s="344" t="s">
        <v>967</v>
      </c>
      <c r="B69" s="358"/>
      <c r="C69" s="359"/>
      <c r="D69" s="359"/>
      <c r="E69" s="354" t="s">
        <v>964</v>
      </c>
      <c r="F69" s="359"/>
      <c r="G69" s="360"/>
      <c r="H69" s="361">
        <v>0</v>
      </c>
      <c r="I69" s="361">
        <v>0</v>
      </c>
      <c r="J69" s="361">
        <v>0</v>
      </c>
      <c r="K69" s="357">
        <f t="shared" si="5"/>
        <v>0</v>
      </c>
    </row>
    <row r="70" spans="1:11" customFormat="1" ht="12.75" customHeight="1" x14ac:dyDescent="0.3">
      <c r="A70" s="344" t="s">
        <v>970</v>
      </c>
      <c r="B70" s="376"/>
      <c r="C70" s="363"/>
      <c r="D70" s="363" t="s">
        <v>1001</v>
      </c>
      <c r="E70" s="374"/>
      <c r="F70" s="374"/>
      <c r="G70" s="375"/>
      <c r="H70" s="366">
        <f>SUM(H62:H69)</f>
        <v>0</v>
      </c>
      <c r="I70" s="366">
        <f>SUM(I62:I69)</f>
        <v>0</v>
      </c>
      <c r="J70" s="366">
        <f>SUM(J62:J69)</f>
        <v>0</v>
      </c>
      <c r="K70" s="366">
        <f>SUM(K62:K69)</f>
        <v>0</v>
      </c>
    </row>
    <row r="71" spans="1:11" customFormat="1" ht="12.75" customHeight="1" x14ac:dyDescent="0.3">
      <c r="A71" s="344" t="s">
        <v>596</v>
      </c>
      <c r="B71" s="362"/>
      <c r="C71" s="363" t="s">
        <v>1002</v>
      </c>
      <c r="D71" s="363"/>
      <c r="E71" s="364"/>
      <c r="F71" s="364"/>
      <c r="G71" s="365"/>
      <c r="H71" s="366">
        <f>H60+H50+H70</f>
        <v>0</v>
      </c>
      <c r="I71" s="366">
        <f>I60+I50+I70</f>
        <v>0</v>
      </c>
      <c r="J71" s="366">
        <f>J60+J50+J70</f>
        <v>0</v>
      </c>
      <c r="K71" s="366">
        <f>K60+K50+K70</f>
        <v>0</v>
      </c>
    </row>
    <row r="72" spans="1:11" customFormat="1" ht="12.75" customHeight="1" x14ac:dyDescent="0.3">
      <c r="A72" s="344"/>
      <c r="B72" s="10"/>
      <c r="C72" s="354"/>
      <c r="D72" s="359"/>
      <c r="E72" s="359"/>
      <c r="F72" s="359"/>
      <c r="G72" s="14"/>
      <c r="H72" s="15"/>
      <c r="I72" s="15"/>
      <c r="J72" s="15"/>
      <c r="K72" s="377"/>
    </row>
    <row r="73" spans="1:11" customFormat="1" ht="12.75" customHeight="1" x14ac:dyDescent="0.3">
      <c r="A73" s="344" t="s">
        <v>686</v>
      </c>
      <c r="B73" s="10"/>
      <c r="C73" s="354" t="s">
        <v>1003</v>
      </c>
      <c r="D73" s="359"/>
      <c r="E73" s="359"/>
      <c r="F73" s="359"/>
      <c r="G73" s="14"/>
      <c r="H73" s="15" t="s">
        <v>1004</v>
      </c>
      <c r="I73" s="15" t="s">
        <v>1004</v>
      </c>
      <c r="J73" s="15" t="s">
        <v>1004</v>
      </c>
      <c r="K73" s="361">
        <v>148014</v>
      </c>
    </row>
    <row r="74" spans="1:11" customFormat="1" ht="12.75" customHeight="1" x14ac:dyDescent="0.3">
      <c r="A74" s="344"/>
      <c r="B74" s="10"/>
      <c r="C74" s="354"/>
      <c r="D74" s="359"/>
      <c r="E74" s="359"/>
      <c r="F74" s="359"/>
      <c r="G74" s="14"/>
      <c r="H74" s="15"/>
      <c r="I74" s="15"/>
      <c r="J74" s="15"/>
      <c r="K74" s="377"/>
    </row>
    <row r="75" spans="1:11" customFormat="1" ht="12.75" customHeight="1" x14ac:dyDescent="0.3">
      <c r="A75" s="344" t="s">
        <v>688</v>
      </c>
      <c r="B75" s="378" t="s">
        <v>1005</v>
      </c>
      <c r="C75" s="379"/>
      <c r="D75" s="379"/>
      <c r="E75" s="379"/>
      <c r="F75" s="379"/>
      <c r="G75" s="380"/>
      <c r="H75" s="381" t="s">
        <v>1004</v>
      </c>
      <c r="I75" s="381" t="s">
        <v>1004</v>
      </c>
      <c r="J75" s="381" t="s">
        <v>1004</v>
      </c>
      <c r="K75" s="367">
        <f>SUM(K15,K25,K39,K71,K73)</f>
        <v>259408</v>
      </c>
    </row>
    <row r="76" spans="1:11" customFormat="1" ht="12.75" customHeight="1" x14ac:dyDescent="0.3">
      <c r="A76" s="344"/>
      <c r="B76" s="382"/>
      <c r="C76" s="383"/>
      <c r="D76" s="383"/>
      <c r="E76" s="383"/>
      <c r="F76" s="383"/>
      <c r="G76" s="384"/>
      <c r="H76" s="373"/>
      <c r="I76" s="373"/>
      <c r="J76" s="373"/>
      <c r="K76" s="373"/>
    </row>
    <row r="77" spans="1:11" customFormat="1" ht="12.75" customHeight="1" x14ac:dyDescent="0.3">
      <c r="A77" s="344">
        <v>2</v>
      </c>
      <c r="B77" s="385" t="s">
        <v>1006</v>
      </c>
      <c r="C77" s="354"/>
      <c r="D77" s="354"/>
      <c r="E77" s="354"/>
      <c r="F77" s="354"/>
      <c r="G77" s="386"/>
      <c r="H77" s="387" t="s">
        <v>1004</v>
      </c>
      <c r="I77" s="387" t="s">
        <v>1004</v>
      </c>
      <c r="J77" s="387" t="s">
        <v>1004</v>
      </c>
      <c r="K77" s="361">
        <v>3611</v>
      </c>
    </row>
    <row r="78" spans="1:11" customFormat="1" ht="12.75" customHeight="1" x14ac:dyDescent="0.3">
      <c r="A78" s="344">
        <v>3</v>
      </c>
      <c r="B78" s="385" t="s">
        <v>1007</v>
      </c>
      <c r="C78" s="354"/>
      <c r="D78" s="354"/>
      <c r="E78" s="354"/>
      <c r="F78" s="354"/>
      <c r="G78" s="386"/>
      <c r="H78" s="387" t="s">
        <v>1004</v>
      </c>
      <c r="I78" s="387" t="s">
        <v>1004</v>
      </c>
      <c r="J78" s="387" t="s">
        <v>1004</v>
      </c>
      <c r="K78" s="361">
        <v>0</v>
      </c>
    </row>
    <row r="79" spans="1:11" customFormat="1" ht="12.75" customHeight="1" x14ac:dyDescent="0.3">
      <c r="A79" s="344">
        <v>4</v>
      </c>
      <c r="B79" s="345" t="s">
        <v>1008</v>
      </c>
      <c r="C79" s="346"/>
      <c r="D79" s="346"/>
      <c r="E79" s="346"/>
      <c r="F79" s="346"/>
      <c r="G79" s="347"/>
      <c r="H79" s="388"/>
      <c r="I79" s="388"/>
      <c r="J79" s="388"/>
      <c r="K79" s="388"/>
    </row>
    <row r="80" spans="1:11" customFormat="1" ht="12.75" customHeight="1" x14ac:dyDescent="0.3">
      <c r="A80" s="344" t="s">
        <v>670</v>
      </c>
      <c r="B80" s="353"/>
      <c r="C80" s="354" t="s">
        <v>1009</v>
      </c>
      <c r="D80" s="359"/>
      <c r="E80" s="359"/>
      <c r="F80" s="359"/>
      <c r="G80" s="360"/>
      <c r="H80" s="387" t="s">
        <v>1004</v>
      </c>
      <c r="I80" s="387" t="s">
        <v>1004</v>
      </c>
      <c r="J80" s="387" t="s">
        <v>1004</v>
      </c>
      <c r="K80" s="361">
        <v>0</v>
      </c>
    </row>
    <row r="81" spans="1:11" customFormat="1" ht="12.75" customHeight="1" x14ac:dyDescent="0.3">
      <c r="A81" s="344" t="s">
        <v>671</v>
      </c>
      <c r="B81" s="353"/>
      <c r="C81" s="354" t="s">
        <v>1010</v>
      </c>
      <c r="D81" s="359"/>
      <c r="E81" s="359"/>
      <c r="F81" s="359"/>
      <c r="G81" s="360"/>
      <c r="H81" s="387" t="s">
        <v>1004</v>
      </c>
      <c r="I81" s="387" t="s">
        <v>1004</v>
      </c>
      <c r="J81" s="387" t="s">
        <v>1004</v>
      </c>
      <c r="K81" s="361">
        <v>15474</v>
      </c>
    </row>
    <row r="82" spans="1:11" customFormat="1" ht="12.75" customHeight="1" x14ac:dyDescent="0.3">
      <c r="A82" s="344" t="s">
        <v>672</v>
      </c>
      <c r="B82" s="389" t="s">
        <v>1011</v>
      </c>
      <c r="C82" s="390"/>
      <c r="D82" s="390"/>
      <c r="E82" s="390"/>
      <c r="F82" s="390"/>
      <c r="G82" s="391"/>
      <c r="H82" s="381" t="s">
        <v>1004</v>
      </c>
      <c r="I82" s="381" t="s">
        <v>1004</v>
      </c>
      <c r="J82" s="381" t="s">
        <v>1004</v>
      </c>
      <c r="K82" s="367">
        <f>SUM(K80:K81)</f>
        <v>15474</v>
      </c>
    </row>
    <row r="83" spans="1:11" customFormat="1" ht="12.75" customHeight="1" x14ac:dyDescent="0.3">
      <c r="A83" s="344"/>
      <c r="B83" s="382"/>
      <c r="C83" s="383"/>
      <c r="D83" s="383"/>
      <c r="E83" s="383"/>
      <c r="F83" s="383"/>
      <c r="G83" s="384"/>
      <c r="H83" s="373"/>
      <c r="I83" s="373"/>
      <c r="J83" s="373"/>
      <c r="K83" s="373"/>
    </row>
    <row r="84" spans="1:11" customFormat="1" ht="12.75" customHeight="1" x14ac:dyDescent="0.3">
      <c r="A84" s="344">
        <v>5</v>
      </c>
      <c r="B84" s="378" t="s">
        <v>1012</v>
      </c>
      <c r="C84" s="379"/>
      <c r="D84" s="379"/>
      <c r="E84" s="379"/>
      <c r="F84" s="379"/>
      <c r="G84" s="380"/>
      <c r="H84" s="381" t="s">
        <v>1004</v>
      </c>
      <c r="I84" s="381" t="s">
        <v>1004</v>
      </c>
      <c r="J84" s="381" t="s">
        <v>1004</v>
      </c>
      <c r="K84" s="367">
        <f>SUM(K75,K77,K78,K82)</f>
        <v>278493</v>
      </c>
    </row>
    <row r="87" spans="1:11" customFormat="1" ht="12.75" customHeight="1" x14ac:dyDescent="0.3"/>
  </sheetData>
  <sheetProtection algorithmName="SHA-512" hashValue="zLH3TGxo03oWCRQBiu7PM1yMyogvktv6P+5J1VHJ+8xZRC5zIKF965mQaJ3QLPlUv8Tq12PZh15afLwS4PFWwg==" saltValue="Vt+FEwIlsHO/yhqmuBZFKQ==" spinCount="100000" sheet="1" objects="1" scenarios="1"/>
  <mergeCells count="3">
    <mergeCell ref="B1:G1"/>
    <mergeCell ref="H1:K1"/>
    <mergeCell ref="H2:K2"/>
  </mergeCells>
  <dataValidations count="69">
    <dataValidation operator="greaterThan" allowBlank="1" showInputMessage="1" showErrorMessage="1" sqref="H983036:K983044"/>
    <dataValidation operator="greaterThan" allowBlank="1" showInputMessage="1" showErrorMessage="1" sqref="H917500:K917508"/>
    <dataValidation operator="greaterThan" allowBlank="1" showInputMessage="1" showErrorMessage="1" sqref="H851964:K851972"/>
    <dataValidation operator="greaterThan" allowBlank="1" showInputMessage="1" showErrorMessage="1" sqref="H786428:K786436"/>
    <dataValidation operator="greaterThan" allowBlank="1" showInputMessage="1" showErrorMessage="1" sqref="H720892:K720900"/>
    <dataValidation operator="greaterThan" allowBlank="1" showInputMessage="1" showErrorMessage="1" sqref="H655356:K655364"/>
    <dataValidation operator="greaterThan" allowBlank="1" showInputMessage="1" showErrorMessage="1" sqref="H589820:K589828"/>
    <dataValidation operator="greaterThan" allowBlank="1" showInputMessage="1" showErrorMessage="1" sqref="H524284:K524292"/>
    <dataValidation operator="greaterThan" allowBlank="1" showInputMessage="1" showErrorMessage="1" sqref="H458748:K458756"/>
    <dataValidation operator="greaterThan" allowBlank="1" showInputMessage="1" showErrorMessage="1" sqref="H393212:K393220"/>
    <dataValidation operator="greaterThan" allowBlank="1" showInputMessage="1" showErrorMessage="1" sqref="H327676:K327684"/>
    <dataValidation operator="greaterThan" allowBlank="1" showInputMessage="1" showErrorMessage="1" sqref="H262140:K262148"/>
    <dataValidation operator="greaterThan" allowBlank="1" showInputMessage="1" showErrorMessage="1" sqref="H196604:K196612"/>
    <dataValidation operator="greaterThan" allowBlank="1" showInputMessage="1" showErrorMessage="1" sqref="H131068:K131076"/>
    <dataValidation operator="greaterThan" allowBlank="1" showInputMessage="1" showErrorMessage="1" sqref="H65532:K65540"/>
    <dataValidation operator="greaterThan" allowBlank="1" showInputMessage="1" showErrorMessage="1" sqref="H983048:K983056"/>
    <dataValidation operator="greaterThan" allowBlank="1" showInputMessage="1" showErrorMessage="1" sqref="H917512:K917520"/>
    <dataValidation operator="greaterThan" allowBlank="1" showInputMessage="1" showErrorMessage="1" sqref="H851976:K851984"/>
    <dataValidation operator="greaterThan" allowBlank="1" showInputMessage="1" showErrorMessage="1" sqref="H786440:K786448"/>
    <dataValidation operator="greaterThan" allowBlank="1" showInputMessage="1" showErrorMessage="1" sqref="H720904:K720912"/>
    <dataValidation operator="greaterThan" allowBlank="1" showInputMessage="1" showErrorMessage="1" sqref="H655368:K655376"/>
    <dataValidation operator="greaterThan" allowBlank="1" showInputMessage="1" showErrorMessage="1" sqref="H589832:K589840"/>
    <dataValidation operator="greaterThan" allowBlank="1" showInputMessage="1" showErrorMessage="1" sqref="H524296:K524304"/>
    <dataValidation operator="greaterThan" allowBlank="1" showInputMessage="1" showErrorMessage="1" sqref="H458760:K458768"/>
    <dataValidation operator="greaterThan" allowBlank="1" showInputMessage="1" showErrorMessage="1" sqref="H393224:K393232"/>
    <dataValidation operator="greaterThan" allowBlank="1" showInputMessage="1" showErrorMessage="1" sqref="H327688:K327696"/>
    <dataValidation operator="greaterThan" allowBlank="1" showInputMessage="1" showErrorMessage="1" sqref="H262152:K262160"/>
    <dataValidation operator="greaterThan" allowBlank="1" showInputMessage="1" showErrorMessage="1" sqref="H196616:K196624"/>
    <dataValidation operator="greaterThan" allowBlank="1" showInputMessage="1" showErrorMessage="1" sqref="H131080:K131088"/>
    <dataValidation operator="greaterThan" allowBlank="1" showInputMessage="1" showErrorMessage="1" sqref="H65544:K65552"/>
    <dataValidation operator="greaterThan" allowBlank="1" showInputMessage="1" showErrorMessage="1" sqref="H983059:K983067"/>
    <dataValidation operator="greaterThan" allowBlank="1" showInputMessage="1" showErrorMessage="1" sqref="H917523:K917531"/>
    <dataValidation operator="greaterThan" allowBlank="1" showInputMessage="1" showErrorMessage="1" sqref="H851987:K851995"/>
    <dataValidation operator="greaterThan" allowBlank="1" showInputMessage="1" showErrorMessage="1" sqref="H786451:K786459"/>
    <dataValidation operator="greaterThan" allowBlank="1" showInputMessage="1" showErrorMessage="1" sqref="H720915:K720923"/>
    <dataValidation operator="greaterThan" allowBlank="1" showInputMessage="1" showErrorMessage="1" sqref="H655379:K655387"/>
    <dataValidation operator="greaterThan" allowBlank="1" showInputMessage="1" showErrorMessage="1" sqref="H589843:K589851"/>
    <dataValidation operator="greaterThan" allowBlank="1" showInputMessage="1" showErrorMessage="1" sqref="H524307:K524315"/>
    <dataValidation operator="greaterThan" allowBlank="1" showInputMessage="1" showErrorMessage="1" sqref="H458771:K458779"/>
    <dataValidation operator="greaterThan" allowBlank="1" showInputMessage="1" showErrorMessage="1" sqref="H393235:K393243"/>
    <dataValidation operator="greaterThan" allowBlank="1" showInputMessage="1" showErrorMessage="1" sqref="H327699:K327707"/>
    <dataValidation operator="greaterThan" allowBlank="1" showInputMessage="1" showErrorMessage="1" sqref="H262163:K262171"/>
    <dataValidation operator="greaterThan" allowBlank="1" showInputMessage="1" showErrorMessage="1" sqref="H196627:K196635"/>
    <dataValidation operator="greaterThan" allowBlank="1" showInputMessage="1" showErrorMessage="1" sqref="H131091:K131099"/>
    <dataValidation operator="greaterThan" allowBlank="1" showInputMessage="1" showErrorMessage="1" sqref="H65555:K65563"/>
    <dataValidation operator="greaterThan" allowBlank="1" showInputMessage="1" showErrorMessage="1" sqref="H983027:K983032"/>
    <dataValidation operator="greaterThan" allowBlank="1" showInputMessage="1" showErrorMessage="1" sqref="H917491:K917496"/>
    <dataValidation operator="greaterThan" allowBlank="1" showInputMessage="1" showErrorMessage="1" sqref="H851955:K851960"/>
    <dataValidation operator="greaterThan" allowBlank="1" showInputMessage="1" showErrorMessage="1" sqref="H786419:K786424"/>
    <dataValidation operator="greaterThan" allowBlank="1" showInputMessage="1" showErrorMessage="1" sqref="H720883:K720888"/>
    <dataValidation operator="greaterThan" allowBlank="1" showInputMessage="1" showErrorMessage="1" sqref="H655347:K655352"/>
    <dataValidation operator="greaterThan" allowBlank="1" showInputMessage="1" showErrorMessage="1" sqref="H589811:K589816"/>
    <dataValidation operator="greaterThan" allowBlank="1" showInputMessage="1" showErrorMessage="1" sqref="H524275:K524280"/>
    <dataValidation operator="greaterThan" allowBlank="1" showInputMessage="1" showErrorMessage="1" sqref="H458739:K458744"/>
    <dataValidation operator="greaterThan" allowBlank="1" showInputMessage="1" showErrorMessage="1" sqref="H393203:K393208"/>
    <dataValidation operator="greaterThan" allowBlank="1" showInputMessage="1" showErrorMessage="1" sqref="H327667:K327672"/>
    <dataValidation operator="greaterThan" allowBlank="1" showInputMessage="1" showErrorMessage="1" sqref="H262131:K262136"/>
    <dataValidation operator="greaterThan" allowBlank="1" showInputMessage="1" showErrorMessage="1" sqref="H196595:K196600"/>
    <dataValidation operator="greaterThan" allowBlank="1" showInputMessage="1" showErrorMessage="1" sqref="H131059:K131064"/>
    <dataValidation operator="greaterThan" allowBlank="1" showInputMessage="1" showErrorMessage="1" sqref="H65523:K65528"/>
    <dataValidation type="whole" operator="greaterThan" allowBlank="1" showInputMessage="1" showErrorMessage="1" errorTitle="Whole numbers only allowed" error="All monies should be independently rounded to the nearest £1,000." sqref="H7:J12">
      <formula1>-999999999</formula1>
    </dataValidation>
    <dataValidation type="whole" operator="greaterThan" allowBlank="1" showInputMessage="1" showErrorMessage="1" errorTitle="Whole numbers only allowed" error="All monies should be independently rounded to the nearest £1,000." sqref="H18:J24">
      <formula1>-999999999</formula1>
    </dataValidation>
    <dataValidation type="whole" operator="greaterThan" allowBlank="1" showInputMessage="1" showErrorMessage="1" errorTitle="Whole numbers only allowed" error="All monies should be independently rounded to the nearest £1,000." sqref="H28:J38">
      <formula1>-999999999</formula1>
    </dataValidation>
    <dataValidation type="whole" operator="greaterThan" allowBlank="1" showInputMessage="1" showErrorMessage="1" errorTitle="Whole numbers only allowed" error="All monies should be independently rounded to the nearest £1,000." sqref="H42:J49">
      <formula1>-999999999</formula1>
    </dataValidation>
    <dataValidation type="whole" operator="greaterThan" allowBlank="1" showInputMessage="1" showErrorMessage="1" errorTitle="Whole numbers only allowed" error="All monies should be independently rounded to the nearest £1,000." sqref="H52:J59">
      <formula1>-999999999</formula1>
    </dataValidation>
    <dataValidation type="whole" operator="greaterThan" allowBlank="1" showInputMessage="1" showErrorMessage="1" errorTitle="Whole numbers only allowed" error="All monies should be independently rounded to the nearest £1,000." sqref="K73">
      <formula1>-999999999</formula1>
    </dataValidation>
    <dataValidation type="whole" operator="greaterThan" allowBlank="1" showInputMessage="1" showErrorMessage="1" errorTitle="Whole numbers only allowed" error="All monies should be independently rounded to the nearest £1,000." sqref="K77:K78">
      <formula1>-999999999</formula1>
    </dataValidation>
    <dataValidation type="whole" operator="greaterThan" allowBlank="1" showInputMessage="1" showErrorMessage="1" errorTitle="Whole numbers only allowed" error="All monies should be independently rounded to the nearest £1,000." sqref="K80:K81">
      <formula1>-999999999</formula1>
    </dataValidation>
    <dataValidation type="whole" operator="greaterThan" allowBlank="1" showInputMessage="1" showErrorMessage="1" errorTitle="Whole numbers only allowed" error="All monies should be independently rounded to the nearest £1,000." sqref="H62:J69">
      <formula1>-999999999</formula1>
    </dataValidation>
  </dataValidations>
  <pageMargins left="0.70866141732283472" right="0.70866141732283472" top="0.74803149606299213" bottom="0.74803149606299213" header="0.31496062992125984" footer="0.31496062992125984"/>
  <pageSetup paperSize="9" scale="51" orientation="portrait" r:id="rId1"/>
  <ignoredErrors>
    <ignoredError sqref="K19:K24 K28:K5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6"/>
  <sheetViews>
    <sheetView zoomScale="90" zoomScaleNormal="90" workbookViewId="0">
      <selection activeCell="H58" sqref="H58:H60"/>
    </sheetView>
  </sheetViews>
  <sheetFormatPr defaultColWidth="9.88671875" defaultRowHeight="13.2" x14ac:dyDescent="0.25"/>
  <cols>
    <col min="1" max="1" width="10" style="392" bestFit="1" customWidth="1"/>
    <col min="2" max="2" width="2.6640625" style="337" customWidth="1"/>
    <col min="3" max="3" width="2.88671875" style="337" customWidth="1"/>
    <col min="4" max="4" width="86.33203125" style="337" customWidth="1"/>
    <col min="5" max="6" width="2.109375" style="337" hidden="1" customWidth="1"/>
    <col min="7" max="7" width="2.33203125" style="337" hidden="1" customWidth="1"/>
    <col min="8" max="8" width="16.5546875" style="337" customWidth="1"/>
    <col min="9" max="9" width="8.33203125" style="337" customWidth="1"/>
    <col min="10" max="12" width="17.6640625" style="337" customWidth="1"/>
    <col min="13" max="13" width="9.88671875" style="337" customWidth="1"/>
    <col min="14" max="16384" width="9.88671875" style="337"/>
  </cols>
  <sheetData>
    <row r="1" spans="1:10" customFormat="1" ht="15.45" customHeight="1" x14ac:dyDescent="0.3">
      <c r="A1" s="393" t="s">
        <v>1013</v>
      </c>
      <c r="B1" s="394" t="s">
        <v>1014</v>
      </c>
      <c r="C1" s="394"/>
      <c r="D1" s="394"/>
      <c r="E1" s="394"/>
      <c r="F1" s="394"/>
      <c r="G1" s="394"/>
      <c r="H1" s="395"/>
    </row>
    <row r="2" spans="1:10" customFormat="1" ht="15" customHeight="1" x14ac:dyDescent="0.3">
      <c r="A2" s="396"/>
      <c r="B2" s="397"/>
      <c r="C2" s="397"/>
      <c r="D2" s="397"/>
      <c r="E2" s="397"/>
      <c r="F2" s="397"/>
      <c r="G2" s="397"/>
      <c r="H2" s="398"/>
    </row>
    <row r="3" spans="1:10" customFormat="1" ht="9" customHeight="1" x14ac:dyDescent="0.3">
      <c r="A3" s="396"/>
      <c r="B3" s="397"/>
      <c r="C3" s="397"/>
      <c r="D3" s="397"/>
      <c r="E3" s="397"/>
      <c r="F3" s="397"/>
      <c r="G3" s="397"/>
      <c r="H3" s="398"/>
    </row>
    <row r="4" spans="1:10" customFormat="1" ht="8.25" customHeight="1" x14ac:dyDescent="0.3">
      <c r="A4" s="396"/>
      <c r="B4" s="399"/>
      <c r="C4" s="399"/>
      <c r="D4" s="399"/>
      <c r="E4" s="399"/>
      <c r="F4" s="399"/>
      <c r="G4" s="399"/>
      <c r="H4" s="398"/>
    </row>
    <row r="5" spans="1:10" customFormat="1" ht="15.45" customHeight="1" x14ac:dyDescent="0.3">
      <c r="A5" s="396"/>
      <c r="B5" s="400"/>
      <c r="C5" s="400"/>
      <c r="D5" s="400"/>
      <c r="E5" s="400"/>
      <c r="F5" s="400"/>
      <c r="G5" s="400"/>
      <c r="H5" s="298" t="s">
        <v>578</v>
      </c>
    </row>
    <row r="6" spans="1:10" customFormat="1" ht="12.75" customHeight="1" x14ac:dyDescent="0.3">
      <c r="A6" s="344">
        <v>1</v>
      </c>
      <c r="B6" s="10" t="s">
        <v>585</v>
      </c>
      <c r="C6" s="359"/>
      <c r="D6" s="359"/>
      <c r="E6" s="359"/>
      <c r="F6" s="359"/>
      <c r="G6" s="11"/>
      <c r="H6" s="4">
        <f>Table_6_UK!K84</f>
        <v>278493</v>
      </c>
    </row>
    <row r="7" spans="1:10" customFormat="1" ht="12.75" customHeight="1" x14ac:dyDescent="0.3">
      <c r="A7" s="344"/>
      <c r="B7" s="10"/>
      <c r="C7" s="359"/>
      <c r="D7" s="359"/>
      <c r="E7" s="359"/>
      <c r="F7" s="359"/>
      <c r="G7" s="11"/>
      <c r="H7" s="4"/>
    </row>
    <row r="8" spans="1:10" customFormat="1" ht="12.75" customHeight="1" x14ac:dyDescent="0.3">
      <c r="A8" s="344">
        <v>2</v>
      </c>
      <c r="B8" s="382" t="s">
        <v>587</v>
      </c>
      <c r="C8" s="383"/>
      <c r="D8" s="383"/>
      <c r="E8" s="383"/>
      <c r="F8" s="383"/>
      <c r="G8" s="384"/>
      <c r="H8" s="401">
        <f>IF(Title_Page!B4="W",Table_7_Wales!H15,IF(Title_Page!B4="S",Table_7_Scotland!H13,IF(Title_Page!B4="E",Table_7_England!H12,IF(Title_Page!B4="N",Table_7_N_Ireland!H10,0))))</f>
        <v>191844</v>
      </c>
    </row>
    <row r="9" spans="1:10" customFormat="1" ht="12.75" customHeight="1" x14ac:dyDescent="0.3">
      <c r="A9" s="344"/>
      <c r="B9" s="382"/>
      <c r="C9" s="383"/>
      <c r="D9" s="383"/>
      <c r="E9" s="383"/>
      <c r="F9" s="383"/>
      <c r="G9" s="384"/>
      <c r="H9" s="357"/>
    </row>
    <row r="10" spans="1:10" customFormat="1" ht="12.75" customHeight="1" x14ac:dyDescent="0.3">
      <c r="A10" s="344">
        <v>3</v>
      </c>
      <c r="B10" s="345" t="s">
        <v>589</v>
      </c>
      <c r="C10" s="346"/>
      <c r="D10" s="346"/>
      <c r="E10" s="346"/>
      <c r="F10" s="346"/>
      <c r="G10" s="347"/>
      <c r="H10" s="352"/>
      <c r="J10" s="337"/>
    </row>
    <row r="11" spans="1:10" customFormat="1" ht="12.75" customHeight="1" x14ac:dyDescent="0.3">
      <c r="A11" s="344" t="s">
        <v>699</v>
      </c>
      <c r="B11" s="353"/>
      <c r="C11" s="354" t="s">
        <v>1015</v>
      </c>
      <c r="D11" s="402"/>
      <c r="E11" s="402"/>
      <c r="F11" s="402"/>
      <c r="G11" s="403"/>
      <c r="H11" s="6"/>
    </row>
    <row r="12" spans="1:10" customFormat="1" ht="12.75" customHeight="1" x14ac:dyDescent="0.3">
      <c r="A12" s="344" t="s">
        <v>953</v>
      </c>
      <c r="B12" s="358"/>
      <c r="C12" s="359"/>
      <c r="D12" s="354" t="s">
        <v>1016</v>
      </c>
      <c r="E12" s="359"/>
      <c r="F12" s="359"/>
      <c r="G12" s="360"/>
      <c r="H12" s="4">
        <f>Table_5_UK!H61</f>
        <v>27827</v>
      </c>
    </row>
    <row r="13" spans="1:10" customFormat="1" ht="12.75" customHeight="1" x14ac:dyDescent="0.3">
      <c r="A13" s="344" t="s">
        <v>955</v>
      </c>
      <c r="B13" s="358"/>
      <c r="C13" s="359"/>
      <c r="D13" s="354" t="s">
        <v>1017</v>
      </c>
      <c r="E13" s="359"/>
      <c r="F13" s="359"/>
      <c r="G13" s="360"/>
      <c r="H13" s="4">
        <f>Table_5_UK!I61</f>
        <v>36457</v>
      </c>
    </row>
    <row r="14" spans="1:10" customFormat="1" ht="12.75" customHeight="1" x14ac:dyDescent="0.3">
      <c r="A14" s="344" t="s">
        <v>957</v>
      </c>
      <c r="B14" s="358"/>
      <c r="C14" s="359"/>
      <c r="D14" s="354" t="s">
        <v>1018</v>
      </c>
      <c r="E14" s="359"/>
      <c r="F14" s="359"/>
      <c r="G14" s="360"/>
      <c r="H14" s="4">
        <f>Table_5_UK!J61</f>
        <v>7077</v>
      </c>
    </row>
    <row r="15" spans="1:10" customFormat="1" ht="12.75" customHeight="1" x14ac:dyDescent="0.3">
      <c r="A15" s="344" t="s">
        <v>959</v>
      </c>
      <c r="B15" s="358"/>
      <c r="C15" s="359"/>
      <c r="D15" s="354" t="s">
        <v>1019</v>
      </c>
      <c r="E15" s="359"/>
      <c r="F15" s="359"/>
      <c r="G15" s="360"/>
      <c r="H15" s="4">
        <f>Table_5_UK!K61</f>
        <v>25227</v>
      </c>
    </row>
    <row r="16" spans="1:10" customFormat="1" ht="12.75" customHeight="1" x14ac:dyDescent="0.3">
      <c r="A16" s="344" t="s">
        <v>961</v>
      </c>
      <c r="B16" s="358"/>
      <c r="C16" s="359"/>
      <c r="D16" s="354" t="s">
        <v>1020</v>
      </c>
      <c r="E16" s="359"/>
      <c r="F16" s="359"/>
      <c r="G16" s="360"/>
      <c r="H16" s="4">
        <f>Table_5_UK!L61</f>
        <v>9902</v>
      </c>
    </row>
    <row r="17" spans="1:8" customFormat="1" ht="12.75" customHeight="1" x14ac:dyDescent="0.3">
      <c r="A17" s="344" t="s">
        <v>963</v>
      </c>
      <c r="B17" s="358"/>
      <c r="C17" s="359"/>
      <c r="D17" s="354" t="s">
        <v>1021</v>
      </c>
      <c r="E17" s="359"/>
      <c r="F17" s="359"/>
      <c r="G17" s="360"/>
      <c r="H17" s="4">
        <f>Table_5_UK!M61</f>
        <v>2100</v>
      </c>
    </row>
    <row r="18" spans="1:8" customFormat="1" ht="12.75" customHeight="1" x14ac:dyDescent="0.3">
      <c r="A18" s="344" t="s">
        <v>965</v>
      </c>
      <c r="B18" s="358"/>
      <c r="C18" s="359"/>
      <c r="D18" s="354" t="s">
        <v>1022</v>
      </c>
      <c r="E18" s="359"/>
      <c r="F18" s="359"/>
      <c r="G18" s="360"/>
      <c r="H18" s="4">
        <f>Table_5_UK!N61</f>
        <v>7092</v>
      </c>
    </row>
    <row r="19" spans="1:8" customFormat="1" ht="12.75" customHeight="1" x14ac:dyDescent="0.3">
      <c r="A19" s="344" t="s">
        <v>967</v>
      </c>
      <c r="B19" s="404"/>
      <c r="C19" s="405"/>
      <c r="D19" s="406" t="s">
        <v>523</v>
      </c>
      <c r="E19" s="405"/>
      <c r="F19" s="405"/>
      <c r="G19" s="407"/>
      <c r="H19" s="4">
        <f>Table_5_UK!O61</f>
        <v>1874</v>
      </c>
    </row>
    <row r="20" spans="1:8" x14ac:dyDescent="0.25">
      <c r="A20" s="344" t="s">
        <v>970</v>
      </c>
      <c r="B20" s="378"/>
      <c r="C20" s="379" t="s">
        <v>1023</v>
      </c>
      <c r="D20" s="408"/>
      <c r="E20" s="408"/>
      <c r="F20" s="408"/>
      <c r="G20" s="409"/>
      <c r="H20" s="366">
        <f>SUM(H12:H19)</f>
        <v>117556</v>
      </c>
    </row>
    <row r="21" spans="1:8" customFormat="1" ht="12.75" customHeight="1" x14ac:dyDescent="0.3">
      <c r="A21" s="344" t="s">
        <v>701</v>
      </c>
      <c r="B21" s="353"/>
      <c r="C21" s="354" t="s">
        <v>839</v>
      </c>
      <c r="D21" s="355"/>
      <c r="E21" s="355"/>
      <c r="F21" s="355"/>
      <c r="G21" s="356"/>
      <c r="H21" s="4">
        <f>Table_5_UK!Q61</f>
        <v>57231</v>
      </c>
    </row>
    <row r="22" spans="1:8" customFormat="1" ht="12.75" customHeight="1" x14ac:dyDescent="0.3">
      <c r="A22" s="344" t="s">
        <v>703</v>
      </c>
      <c r="B22" s="353"/>
      <c r="C22" s="354" t="s">
        <v>840</v>
      </c>
      <c r="D22" s="355"/>
      <c r="E22" s="355"/>
      <c r="F22" s="355"/>
      <c r="G22" s="356"/>
      <c r="H22" s="4">
        <f>Table_5_UK!R61</f>
        <v>867</v>
      </c>
    </row>
    <row r="23" spans="1:8" customFormat="1" ht="12.75" customHeight="1" x14ac:dyDescent="0.3">
      <c r="A23" s="344" t="s">
        <v>705</v>
      </c>
      <c r="B23" s="353"/>
      <c r="C23" s="354" t="s">
        <v>841</v>
      </c>
      <c r="D23" s="355"/>
      <c r="E23" s="355"/>
      <c r="F23" s="355"/>
      <c r="G23" s="356"/>
      <c r="H23" s="4">
        <f>Table_5_UK!S61</f>
        <v>26333</v>
      </c>
    </row>
    <row r="24" spans="1:8" customFormat="1" ht="12.75" customHeight="1" x14ac:dyDescent="0.3">
      <c r="A24" s="344" t="s">
        <v>707</v>
      </c>
      <c r="B24" s="353"/>
      <c r="C24" s="354" t="s">
        <v>842</v>
      </c>
      <c r="D24" s="355"/>
      <c r="E24" s="355"/>
      <c r="F24" s="355"/>
      <c r="G24" s="356"/>
      <c r="H24" s="4">
        <f>Table_5_UK!T61</f>
        <v>0</v>
      </c>
    </row>
    <row r="25" spans="1:8" customFormat="1" ht="12.75" customHeight="1" x14ac:dyDescent="0.3">
      <c r="A25" s="344" t="s">
        <v>709</v>
      </c>
      <c r="B25" s="353"/>
      <c r="C25" s="354" t="s">
        <v>843</v>
      </c>
      <c r="D25" s="355"/>
      <c r="E25" s="355"/>
      <c r="F25" s="355"/>
      <c r="G25" s="356"/>
      <c r="H25" s="4">
        <f>Table_5_UK!U61</f>
        <v>7771</v>
      </c>
    </row>
    <row r="26" spans="1:8" customFormat="1" ht="12.75" customHeight="1" x14ac:dyDescent="0.3">
      <c r="A26" s="344" t="s">
        <v>1024</v>
      </c>
      <c r="B26" s="353"/>
      <c r="C26" s="354" t="s">
        <v>844</v>
      </c>
      <c r="D26" s="355"/>
      <c r="E26" s="355"/>
      <c r="F26" s="355"/>
      <c r="G26" s="356"/>
      <c r="H26" s="4">
        <f>Table_5_UK!V61</f>
        <v>9183</v>
      </c>
    </row>
    <row r="27" spans="1:8" customFormat="1" ht="12.75" customHeight="1" x14ac:dyDescent="0.3">
      <c r="A27" s="344" t="s">
        <v>1025</v>
      </c>
      <c r="B27" s="353"/>
      <c r="C27" s="354" t="s">
        <v>845</v>
      </c>
      <c r="D27" s="355"/>
      <c r="E27" s="355"/>
      <c r="F27" s="355"/>
      <c r="G27" s="356"/>
      <c r="H27" s="4">
        <f>Table_5_UK!W61</f>
        <v>31835</v>
      </c>
    </row>
    <row r="28" spans="1:8" customFormat="1" ht="12.75" customHeight="1" x14ac:dyDescent="0.3">
      <c r="A28" s="344" t="s">
        <v>1026</v>
      </c>
      <c r="B28" s="353"/>
      <c r="C28" s="354" t="s">
        <v>846</v>
      </c>
      <c r="D28" s="355"/>
      <c r="E28" s="355"/>
      <c r="F28" s="355"/>
      <c r="G28" s="356"/>
      <c r="H28" s="4">
        <f>Table_5_UK!X61</f>
        <v>130</v>
      </c>
    </row>
    <row r="29" spans="1:8" customFormat="1" ht="12.75" customHeight="1" x14ac:dyDescent="0.3">
      <c r="A29" s="344" t="s">
        <v>1027</v>
      </c>
      <c r="B29" s="353"/>
      <c r="C29" s="354" t="s">
        <v>847</v>
      </c>
      <c r="D29" s="355"/>
      <c r="E29" s="355"/>
      <c r="F29" s="355"/>
      <c r="G29" s="356"/>
      <c r="H29" s="4">
        <f>Table_5_UK!Y61</f>
        <v>1641</v>
      </c>
    </row>
    <row r="30" spans="1:8" customFormat="1" ht="12.75" customHeight="1" x14ac:dyDescent="0.3">
      <c r="A30" s="344" t="s">
        <v>1028</v>
      </c>
      <c r="B30" s="353"/>
      <c r="C30" s="354" t="s">
        <v>848</v>
      </c>
      <c r="D30" s="355"/>
      <c r="E30" s="355"/>
      <c r="F30" s="355"/>
      <c r="G30" s="356"/>
      <c r="H30" s="4">
        <f>Table_5_UK!Z61</f>
        <v>1603</v>
      </c>
    </row>
    <row r="31" spans="1:8" customFormat="1" ht="12.75" customHeight="1" x14ac:dyDescent="0.3">
      <c r="A31" s="344" t="s">
        <v>1029</v>
      </c>
      <c r="B31" s="353"/>
      <c r="C31" s="354" t="s">
        <v>849</v>
      </c>
      <c r="D31" s="355"/>
      <c r="E31" s="355"/>
      <c r="F31" s="355"/>
      <c r="G31" s="356"/>
      <c r="H31" s="4">
        <f>Table_5_UK!AA61</f>
        <v>4040</v>
      </c>
    </row>
    <row r="32" spans="1:8" customFormat="1" ht="12.75" customHeight="1" x14ac:dyDescent="0.3">
      <c r="A32" s="344" t="s">
        <v>1030</v>
      </c>
      <c r="B32" s="353"/>
      <c r="C32" s="354" t="s">
        <v>850</v>
      </c>
      <c r="D32" s="355"/>
      <c r="E32" s="355"/>
      <c r="F32" s="355"/>
      <c r="G32" s="356"/>
      <c r="H32" s="4">
        <f>Table_5_UK!AB61</f>
        <v>3115</v>
      </c>
    </row>
    <row r="33" spans="1:8" customFormat="1" ht="12.75" customHeight="1" x14ac:dyDescent="0.3">
      <c r="A33" s="344" t="s">
        <v>1031</v>
      </c>
      <c r="B33" s="353"/>
      <c r="C33" s="354" t="s">
        <v>851</v>
      </c>
      <c r="D33" s="355"/>
      <c r="E33" s="355"/>
      <c r="F33" s="355"/>
      <c r="G33" s="356"/>
      <c r="H33" s="4">
        <f>Table_5_UK!AC61</f>
        <v>3947</v>
      </c>
    </row>
    <row r="34" spans="1:8" customFormat="1" ht="12.75" customHeight="1" x14ac:dyDescent="0.3">
      <c r="A34" s="344" t="s">
        <v>1032</v>
      </c>
      <c r="B34" s="378" t="s">
        <v>1033</v>
      </c>
      <c r="C34" s="379"/>
      <c r="D34" s="379"/>
      <c r="E34" s="379"/>
      <c r="F34" s="379"/>
      <c r="G34" s="380"/>
      <c r="H34" s="366">
        <f>SUM(H20:H33)</f>
        <v>265252</v>
      </c>
    </row>
    <row r="35" spans="1:8" customFormat="1" ht="12.75" customHeight="1" x14ac:dyDescent="0.3">
      <c r="A35" s="344"/>
      <c r="B35" s="382"/>
      <c r="C35" s="383"/>
      <c r="D35" s="383"/>
      <c r="E35" s="383"/>
      <c r="F35" s="383"/>
      <c r="G35" s="384"/>
      <c r="H35" s="357"/>
    </row>
    <row r="36" spans="1:8" customFormat="1" ht="12.75" customHeight="1" x14ac:dyDescent="0.3">
      <c r="A36" s="344">
        <v>4</v>
      </c>
      <c r="B36" s="345" t="s">
        <v>591</v>
      </c>
      <c r="C36" s="346"/>
      <c r="D36" s="346"/>
      <c r="E36" s="346"/>
      <c r="F36" s="346"/>
      <c r="G36" s="347"/>
      <c r="H36" s="352"/>
    </row>
    <row r="37" spans="1:8" customFormat="1" ht="12.75" customHeight="1" x14ac:dyDescent="0.3">
      <c r="A37" s="344" t="s">
        <v>670</v>
      </c>
      <c r="B37" s="353"/>
      <c r="C37" s="354" t="s">
        <v>1034</v>
      </c>
      <c r="D37" s="355"/>
      <c r="E37" s="355"/>
      <c r="F37" s="355"/>
      <c r="G37" s="356"/>
      <c r="H37" s="357"/>
    </row>
    <row r="38" spans="1:8" customFormat="1" ht="24.75" customHeight="1" x14ac:dyDescent="0.3">
      <c r="A38" s="344" t="s">
        <v>953</v>
      </c>
      <c r="B38" s="358"/>
      <c r="C38" s="405"/>
      <c r="D38" s="406" t="s">
        <v>1035</v>
      </c>
      <c r="E38" s="405"/>
      <c r="F38" s="405"/>
      <c r="G38" s="407"/>
      <c r="H38" s="361">
        <v>3206</v>
      </c>
    </row>
    <row r="39" spans="1:8" customFormat="1" ht="12.75" customHeight="1" x14ac:dyDescent="0.3">
      <c r="A39" s="344" t="s">
        <v>955</v>
      </c>
      <c r="B39" s="358"/>
      <c r="C39" s="359"/>
      <c r="D39" s="354" t="s">
        <v>523</v>
      </c>
      <c r="E39" s="359"/>
      <c r="F39" s="359"/>
      <c r="G39" s="360"/>
      <c r="H39" s="361">
        <v>43449</v>
      </c>
    </row>
    <row r="40" spans="1:8" customFormat="1" ht="12.75" customHeight="1" x14ac:dyDescent="0.3">
      <c r="A40" s="344" t="s">
        <v>957</v>
      </c>
      <c r="B40" s="410"/>
      <c r="C40" s="379" t="s">
        <v>1036</v>
      </c>
      <c r="D40" s="411"/>
      <c r="E40" s="411"/>
      <c r="F40" s="411"/>
      <c r="G40" s="412"/>
      <c r="H40" s="366">
        <f>SUM(H38:H39)</f>
        <v>46655</v>
      </c>
    </row>
    <row r="41" spans="1:8" customFormat="1" ht="12.75" customHeight="1" x14ac:dyDescent="0.3">
      <c r="A41" s="344" t="s">
        <v>671</v>
      </c>
      <c r="B41" s="353"/>
      <c r="C41" s="354" t="s">
        <v>1037</v>
      </c>
      <c r="D41" s="355"/>
      <c r="E41" s="355"/>
      <c r="F41" s="355"/>
      <c r="G41" s="356"/>
      <c r="H41" s="377"/>
    </row>
    <row r="42" spans="1:8" customFormat="1" ht="12.75" customHeight="1" x14ac:dyDescent="0.3">
      <c r="A42" s="344" t="s">
        <v>953</v>
      </c>
      <c r="B42" s="358"/>
      <c r="C42" s="359"/>
      <c r="D42" s="354" t="s">
        <v>1038</v>
      </c>
      <c r="E42" s="359"/>
      <c r="F42" s="359"/>
      <c r="G42" s="360"/>
      <c r="H42" s="361">
        <v>54608</v>
      </c>
    </row>
    <row r="43" spans="1:8" customFormat="1" ht="12.75" customHeight="1" x14ac:dyDescent="0.3">
      <c r="A43" s="344" t="s">
        <v>955</v>
      </c>
      <c r="B43" s="358"/>
      <c r="C43" s="359"/>
      <c r="D43" s="354" t="s">
        <v>1039</v>
      </c>
      <c r="E43" s="359"/>
      <c r="F43" s="359"/>
      <c r="G43" s="360"/>
      <c r="H43" s="361">
        <v>10347</v>
      </c>
    </row>
    <row r="44" spans="1:8" customFormat="1" ht="12.75" customHeight="1" x14ac:dyDescent="0.3">
      <c r="A44" s="344" t="s">
        <v>957</v>
      </c>
      <c r="B44" s="410"/>
      <c r="C44" s="379" t="s">
        <v>1040</v>
      </c>
      <c r="D44" s="411"/>
      <c r="E44" s="411"/>
      <c r="F44" s="411"/>
      <c r="G44" s="412"/>
      <c r="H44" s="366">
        <f>SUM(H42:H43)</f>
        <v>64955</v>
      </c>
    </row>
    <row r="45" spans="1:8" customFormat="1" ht="12.75" customHeight="1" x14ac:dyDescent="0.3">
      <c r="A45" s="344" t="s">
        <v>672</v>
      </c>
      <c r="B45" s="353"/>
      <c r="C45" s="354" t="s">
        <v>1041</v>
      </c>
      <c r="D45" s="355"/>
      <c r="E45" s="355"/>
      <c r="F45" s="355"/>
      <c r="G45" s="356"/>
      <c r="H45" s="361">
        <v>0</v>
      </c>
    </row>
    <row r="46" spans="1:8" customFormat="1" ht="12.75" customHeight="1" x14ac:dyDescent="0.3">
      <c r="A46" s="344" t="s">
        <v>673</v>
      </c>
      <c r="B46" s="353"/>
      <c r="C46" s="354" t="s">
        <v>1042</v>
      </c>
      <c r="D46" s="402"/>
      <c r="E46" s="402"/>
      <c r="F46" s="402"/>
      <c r="G46" s="403"/>
      <c r="H46" s="361">
        <v>15954</v>
      </c>
    </row>
    <row r="47" spans="1:8" customFormat="1" ht="12.75" customHeight="1" x14ac:dyDescent="0.3">
      <c r="A47" s="344" t="s">
        <v>674</v>
      </c>
      <c r="B47" s="353"/>
      <c r="C47" s="354" t="s">
        <v>1043</v>
      </c>
      <c r="D47" s="355"/>
      <c r="E47" s="355"/>
      <c r="F47" s="355"/>
      <c r="G47" s="356"/>
      <c r="H47" s="361">
        <v>1564</v>
      </c>
    </row>
    <row r="48" spans="1:8" customFormat="1" ht="12.75" customHeight="1" x14ac:dyDescent="0.3">
      <c r="A48" s="344" t="s">
        <v>1044</v>
      </c>
      <c r="B48" s="353"/>
      <c r="C48" s="354" t="s">
        <v>1045</v>
      </c>
      <c r="D48" s="355"/>
      <c r="E48" s="355"/>
      <c r="F48" s="355"/>
      <c r="G48" s="356"/>
      <c r="H48" s="361">
        <v>444</v>
      </c>
    </row>
    <row r="49" spans="1:10" customFormat="1" ht="12.75" customHeight="1" x14ac:dyDescent="0.3">
      <c r="A49" s="344" t="s">
        <v>1046</v>
      </c>
      <c r="B49" s="353"/>
      <c r="C49" s="354" t="s">
        <v>1047</v>
      </c>
      <c r="D49" s="355"/>
      <c r="E49" s="355"/>
      <c r="F49" s="355"/>
      <c r="G49" s="356"/>
      <c r="H49" s="361">
        <v>1520</v>
      </c>
    </row>
    <row r="50" spans="1:10" customFormat="1" ht="12.75" customHeight="1" x14ac:dyDescent="0.3">
      <c r="A50" s="344" t="s">
        <v>1048</v>
      </c>
      <c r="B50" s="353"/>
      <c r="C50" s="354" t="s">
        <v>1049</v>
      </c>
      <c r="D50" s="355"/>
      <c r="E50" s="355"/>
      <c r="F50" s="355"/>
      <c r="G50" s="356"/>
      <c r="H50" s="361">
        <v>25722</v>
      </c>
    </row>
    <row r="51" spans="1:10" customFormat="1" ht="12.75" customHeight="1" x14ac:dyDescent="0.3">
      <c r="A51" s="344" t="s">
        <v>1050</v>
      </c>
      <c r="B51" s="378" t="s">
        <v>1051</v>
      </c>
      <c r="C51" s="379"/>
      <c r="D51" s="379"/>
      <c r="E51" s="379"/>
      <c r="F51" s="379"/>
      <c r="G51" s="380"/>
      <c r="H51" s="366">
        <f>H40+SUM(H44:H50)</f>
        <v>156814</v>
      </c>
    </row>
    <row r="52" spans="1:10" customFormat="1" ht="12.75" customHeight="1" x14ac:dyDescent="0.3">
      <c r="A52" s="344"/>
      <c r="B52" s="382"/>
      <c r="C52" s="383"/>
      <c r="D52" s="383"/>
      <c r="E52" s="383"/>
      <c r="F52" s="383"/>
      <c r="G52" s="384"/>
      <c r="H52" s="357"/>
    </row>
    <row r="53" spans="1:10" customFormat="1" ht="12.75" customHeight="1" x14ac:dyDescent="0.3">
      <c r="A53" s="344">
        <v>5</v>
      </c>
      <c r="B53" s="321" t="s">
        <v>593</v>
      </c>
      <c r="C53" s="322"/>
      <c r="D53" s="322"/>
      <c r="E53" s="322"/>
      <c r="F53" s="322"/>
      <c r="G53" s="330"/>
      <c r="H53" s="361">
        <v>14548</v>
      </c>
    </row>
    <row r="54" spans="1:10" customFormat="1" ht="12.75" customHeight="1" x14ac:dyDescent="0.3">
      <c r="A54" s="344"/>
      <c r="B54" s="382"/>
      <c r="C54" s="383"/>
      <c r="D54" s="383"/>
      <c r="E54" s="383"/>
      <c r="F54" s="383"/>
      <c r="G54" s="384"/>
      <c r="H54" s="357"/>
    </row>
    <row r="55" spans="1:10" customFormat="1" ht="12.75" customHeight="1" x14ac:dyDescent="0.3">
      <c r="A55" s="344">
        <v>6</v>
      </c>
      <c r="B55" s="225" t="s">
        <v>1052</v>
      </c>
      <c r="C55" s="270"/>
      <c r="D55" s="270"/>
      <c r="E55" s="270"/>
      <c r="F55" s="270"/>
      <c r="G55" s="271"/>
      <c r="H55" s="366">
        <f>H6+H8+H34+H51+H53</f>
        <v>906951</v>
      </c>
    </row>
    <row r="56" spans="1:10" customFormat="1" ht="12.75" customHeight="1" x14ac:dyDescent="0.3">
      <c r="A56" s="344"/>
      <c r="B56" s="382"/>
      <c r="C56" s="383"/>
      <c r="D56" s="383"/>
      <c r="E56" s="383"/>
      <c r="F56" s="383"/>
      <c r="G56" s="384"/>
      <c r="H56" s="357"/>
    </row>
    <row r="57" spans="1:10" customFormat="1" ht="12.75" customHeight="1" x14ac:dyDescent="0.3">
      <c r="A57" s="344">
        <v>7</v>
      </c>
      <c r="B57" s="346" t="s">
        <v>595</v>
      </c>
      <c r="C57" s="346"/>
      <c r="D57" s="346"/>
      <c r="E57" s="346"/>
      <c r="F57" s="346"/>
      <c r="G57" s="346"/>
      <c r="H57" s="413"/>
    </row>
    <row r="58" spans="1:10" x14ac:dyDescent="0.25">
      <c r="A58" s="344" t="s">
        <v>715</v>
      </c>
      <c r="B58" s="18"/>
      <c r="C58" s="354" t="s">
        <v>1053</v>
      </c>
      <c r="D58" s="359"/>
      <c r="E58" s="359"/>
      <c r="F58" s="359"/>
      <c r="G58" s="27"/>
      <c r="H58" s="361">
        <v>1714</v>
      </c>
    </row>
    <row r="59" spans="1:10" x14ac:dyDescent="0.25">
      <c r="A59" s="344" t="s">
        <v>716</v>
      </c>
      <c r="B59" s="18"/>
      <c r="C59" s="354" t="s">
        <v>1054</v>
      </c>
      <c r="D59" s="359"/>
      <c r="E59" s="359"/>
      <c r="F59" s="359"/>
      <c r="G59" s="27"/>
      <c r="H59" s="361">
        <v>16230</v>
      </c>
    </row>
    <row r="60" spans="1:10" x14ac:dyDescent="0.25">
      <c r="A60" s="344" t="s">
        <v>717</v>
      </c>
      <c r="B60" s="18"/>
      <c r="C60" s="354" t="s">
        <v>1055</v>
      </c>
      <c r="D60" s="359"/>
      <c r="E60" s="359"/>
      <c r="F60" s="359"/>
      <c r="G60" s="27"/>
      <c r="H60" s="361">
        <v>3952</v>
      </c>
    </row>
    <row r="61" spans="1:10" x14ac:dyDescent="0.25">
      <c r="A61" s="344" t="s">
        <v>718</v>
      </c>
      <c r="B61" s="225" t="s">
        <v>1056</v>
      </c>
      <c r="C61" s="414"/>
      <c r="D61" s="414"/>
      <c r="E61" s="414"/>
      <c r="F61" s="414"/>
      <c r="G61" s="271"/>
      <c r="H61" s="366">
        <f>SUM(H58:H60)</f>
        <v>21896</v>
      </c>
    </row>
    <row r="62" spans="1:10" customFormat="1" ht="12.75" customHeight="1" x14ac:dyDescent="0.3">
      <c r="A62" s="344"/>
      <c r="B62" s="382"/>
      <c r="C62" s="383"/>
      <c r="D62" s="383"/>
      <c r="E62" s="383"/>
      <c r="F62" s="383"/>
      <c r="G62" s="384"/>
      <c r="H62" s="357"/>
    </row>
    <row r="63" spans="1:10" x14ac:dyDescent="0.25">
      <c r="A63" s="344">
        <v>8</v>
      </c>
      <c r="B63" s="326" t="s">
        <v>597</v>
      </c>
      <c r="C63" s="415"/>
      <c r="D63" s="415"/>
      <c r="E63" s="415"/>
      <c r="F63" s="415"/>
      <c r="G63" s="415"/>
      <c r="H63" s="366">
        <f>H55+H61</f>
        <v>928847</v>
      </c>
      <c r="J63" s="170"/>
    </row>
    <row r="64" spans="1:10" customFormat="1" ht="12.75" customHeight="1" x14ac:dyDescent="0.3"/>
    <row r="65" customFormat="1" ht="12.75" customHeight="1" x14ac:dyDescent="0.3"/>
    <row r="66" customFormat="1" ht="12.75" customHeight="1" x14ac:dyDescent="0.3"/>
  </sheetData>
  <sheetProtection algorithmName="SHA-512" hashValue="YAp/Z3YsorHtifzNFaZup0WI8asQ5eZtiQlrBgA05we+/sqszftkbpwdv1h/2r4vkH/1Bcq50+oVD3zO2VALzQ==" saltValue="jghIedQdqOUI7AyiExSOfg==" spinCount="100000" sheet="1" objects="1" scenarios="1"/>
  <dataValidations count="7">
    <dataValidation type="whole" operator="greaterThan" allowBlank="1" showInputMessage="1" showErrorMessage="1" errorTitle="Whole numbers only allowed" error="All monies should be independently rounded to the nearest £1,000." sqref="H38">
      <formula1>-999999999</formula1>
    </dataValidation>
    <dataValidation type="whole" operator="greaterThan" allowBlank="1" showInputMessage="1" showErrorMessage="1" errorTitle="Whole numbers only allowed" error="All monies should be independently rounded to the nearest £1,000." sqref="H39">
      <formula1>-999999999</formula1>
    </dataValidation>
    <dataValidation type="whole" operator="greaterThan" allowBlank="1" showInputMessage="1" showErrorMessage="1" errorTitle="Whole numbers only allowed" error="All monies should be independently rounded to the nearest £1,000." sqref="H42">
      <formula1>-999999999</formula1>
    </dataValidation>
    <dataValidation type="whole" operator="greaterThan" allowBlank="1" showInputMessage="1" showErrorMessage="1" errorTitle="Whole numbers only allowed" error="All monies should be independently rounded to the nearest £1,000." sqref="H43">
      <formula1>-999999999</formula1>
    </dataValidation>
    <dataValidation type="whole" operator="greaterThan" allowBlank="1" showInputMessage="1" showErrorMessage="1" errorTitle="Whole numbers only allowed" error="All monies should be independently rounded to the nearest £1,000." sqref="H45:H50">
      <formula1>-999999999</formula1>
    </dataValidation>
    <dataValidation type="whole" operator="greaterThan" allowBlank="1" showInputMessage="1" showErrorMessage="1" errorTitle="Whole numbers only allowed" error="All monies should be independently rounded to the nearest £1,000." sqref="H53">
      <formula1>-999999999</formula1>
    </dataValidation>
    <dataValidation type="whole" operator="greaterThan" allowBlank="1" showInputMessage="1" showErrorMessage="1" errorTitle="Whole numbers only allowed" error="All monies should be independently rounded to the nearest £1,000." sqref="H58:H60">
      <formula1>-999999999</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12"/>
  <sheetViews>
    <sheetView zoomScale="90" zoomScaleNormal="90" workbookViewId="0"/>
  </sheetViews>
  <sheetFormatPr defaultColWidth="9.109375" defaultRowHeight="14.4" x14ac:dyDescent="0.3"/>
  <cols>
    <col min="1" max="1" width="12.88671875" style="39" bestFit="1" customWidth="1"/>
    <col min="2" max="2" width="3.109375" style="39" customWidth="1"/>
    <col min="3" max="3" width="53.33203125" style="39" customWidth="1"/>
    <col min="4" max="4" width="2.109375" style="39" hidden="1" customWidth="1"/>
    <col min="5" max="7" width="1.6640625" style="39" hidden="1" customWidth="1"/>
    <col min="8" max="8" width="9.109375" style="39" customWidth="1"/>
    <col min="9" max="16384" width="9.109375" style="39"/>
  </cols>
  <sheetData>
    <row r="1" spans="1:8" customFormat="1" ht="15.45" customHeight="1" x14ac:dyDescent="0.3">
      <c r="A1" s="393" t="s">
        <v>1057</v>
      </c>
      <c r="B1" s="394" t="s">
        <v>1058</v>
      </c>
      <c r="C1" s="394"/>
      <c r="D1" s="394"/>
      <c r="E1" s="394"/>
      <c r="F1" s="394"/>
      <c r="G1" s="394"/>
      <c r="H1" s="416"/>
    </row>
    <row r="2" spans="1:8" customFormat="1" ht="15.45" hidden="1" customHeight="1" x14ac:dyDescent="0.3">
      <c r="A2" s="417"/>
      <c r="B2" s="418"/>
      <c r="C2" s="418"/>
      <c r="D2" s="418"/>
      <c r="E2" s="418"/>
      <c r="F2" s="418"/>
      <c r="G2" s="418"/>
      <c r="H2" s="419"/>
    </row>
    <row r="3" spans="1:8" customFormat="1" ht="9" hidden="1" customHeight="1" x14ac:dyDescent="0.3">
      <c r="A3" s="417"/>
      <c r="B3" s="418"/>
      <c r="C3" s="418"/>
      <c r="D3" s="418"/>
      <c r="E3" s="418"/>
      <c r="F3" s="418"/>
      <c r="G3" s="418"/>
      <c r="H3" s="419"/>
    </row>
    <row r="4" spans="1:8" customFormat="1" ht="15.45" customHeight="1" x14ac:dyDescent="0.3">
      <c r="A4" s="420"/>
      <c r="B4" s="421"/>
      <c r="C4" s="421"/>
      <c r="D4" s="421"/>
      <c r="E4" s="421"/>
      <c r="F4" s="421"/>
      <c r="G4" s="422"/>
      <c r="H4" s="288" t="s">
        <v>578</v>
      </c>
    </row>
    <row r="5" spans="1:8" s="170" customFormat="1" ht="12.45" customHeight="1" x14ac:dyDescent="0.25">
      <c r="A5" s="423"/>
      <c r="B5" s="424" t="s">
        <v>951</v>
      </c>
      <c r="C5" s="425"/>
      <c r="D5" s="425"/>
      <c r="E5" s="425"/>
      <c r="F5" s="425"/>
      <c r="G5" s="426"/>
      <c r="H5" s="427"/>
    </row>
    <row r="6" spans="1:8" s="170" customFormat="1" ht="12.45" customHeight="1" x14ac:dyDescent="0.25">
      <c r="A6" s="189" t="s">
        <v>584</v>
      </c>
      <c r="B6" s="322" t="s">
        <v>1059</v>
      </c>
      <c r="C6" s="322"/>
      <c r="D6" s="322"/>
      <c r="E6" s="428"/>
      <c r="F6" s="428"/>
      <c r="G6" s="429"/>
      <c r="H6" s="361">
        <v>0</v>
      </c>
    </row>
    <row r="7" spans="1:8" s="170" customFormat="1" ht="12.45" customHeight="1" x14ac:dyDescent="0.25">
      <c r="A7" s="189" t="s">
        <v>586</v>
      </c>
      <c r="B7" s="322" t="s">
        <v>1060</v>
      </c>
      <c r="C7" s="322"/>
      <c r="D7" s="322"/>
      <c r="E7" s="428"/>
      <c r="F7" s="428"/>
      <c r="G7" s="429"/>
      <c r="H7" s="361">
        <v>0</v>
      </c>
    </row>
    <row r="8" spans="1:8" s="170" customFormat="1" ht="12.45" customHeight="1" x14ac:dyDescent="0.25">
      <c r="A8" s="189" t="s">
        <v>588</v>
      </c>
      <c r="B8" s="322" t="s">
        <v>1061</v>
      </c>
      <c r="C8" s="322"/>
      <c r="D8" s="322"/>
      <c r="E8" s="428"/>
      <c r="F8" s="428"/>
      <c r="G8" s="429"/>
      <c r="H8" s="361">
        <v>0</v>
      </c>
    </row>
    <row r="9" spans="1:8" s="170" customFormat="1" ht="12.45" customHeight="1" x14ac:dyDescent="0.25">
      <c r="A9" s="189" t="s">
        <v>590</v>
      </c>
      <c r="B9" s="322" t="s">
        <v>1062</v>
      </c>
      <c r="C9" s="322"/>
      <c r="D9" s="428"/>
      <c r="E9" s="428"/>
      <c r="F9" s="428"/>
      <c r="G9" s="292"/>
      <c r="H9" s="361">
        <v>0</v>
      </c>
    </row>
    <row r="10" spans="1:8" s="170" customFormat="1" ht="12.45" customHeight="1" x14ac:dyDescent="0.25">
      <c r="A10" s="189" t="s">
        <v>592</v>
      </c>
      <c r="B10" s="322" t="s">
        <v>1063</v>
      </c>
      <c r="C10" s="322"/>
      <c r="D10" s="428"/>
      <c r="E10" s="428"/>
      <c r="F10" s="428"/>
      <c r="G10" s="292"/>
      <c r="H10" s="361">
        <v>0</v>
      </c>
    </row>
    <row r="11" spans="1:8" s="170" customFormat="1" ht="12.45" customHeight="1" x14ac:dyDescent="0.25">
      <c r="A11" s="189" t="s">
        <v>594</v>
      </c>
      <c r="B11" s="322" t="s">
        <v>1045</v>
      </c>
      <c r="C11" s="322"/>
      <c r="D11" s="428"/>
      <c r="E11" s="428"/>
      <c r="F11" s="428"/>
      <c r="G11" s="292"/>
      <c r="H11" s="361">
        <v>0</v>
      </c>
    </row>
    <row r="12" spans="1:8" s="170" customFormat="1" ht="12.45" customHeight="1" x14ac:dyDescent="0.25">
      <c r="A12" s="189" t="s">
        <v>596</v>
      </c>
      <c r="B12" s="326" t="s">
        <v>1064</v>
      </c>
      <c r="C12" s="327"/>
      <c r="D12" s="327"/>
      <c r="E12" s="327"/>
      <c r="F12" s="327"/>
      <c r="G12" s="328"/>
      <c r="H12" s="430">
        <f>SUM(H6:H11)</f>
        <v>0</v>
      </c>
    </row>
  </sheetData>
  <sheetProtection algorithmName="SHA-512" hashValue="QSRdjugS+nuXjkhJ0EXfEnDaBC11pY686VOq3Hf6n84cjf+jtDpO5iJW7wAg61Ez6zVCd4ZIMFPiPXYI0hS9Tg==" saltValue="sdbGJqv1+lV7XKkHlrM25A==" spinCount="100000" sheet="1" objects="1" scenarios="1"/>
  <dataValidations count="1">
    <dataValidation type="whole" operator="greaterThan" allowBlank="1" showInputMessage="1" showErrorMessage="1" errorTitle="Whole numbers only allowed" error="All monies should be independently rounded to the nearest £1,000." sqref="H6:H11">
      <formula1>-999999999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zoomScale="90" zoomScaleNormal="90" workbookViewId="0"/>
  </sheetViews>
  <sheetFormatPr defaultColWidth="9.109375" defaultRowHeight="14.4" x14ac:dyDescent="0.3"/>
  <cols>
    <col min="1" max="1" width="13.5546875" style="39" bestFit="1" customWidth="1"/>
    <col min="2" max="2" width="1.6640625" style="39" customWidth="1"/>
    <col min="3" max="3" width="78.6640625" style="39" customWidth="1"/>
    <col min="4" max="4" width="7" style="39" hidden="1" customWidth="1"/>
    <col min="5" max="5" width="7.33203125" style="39" hidden="1" customWidth="1"/>
    <col min="6" max="6" width="6.6640625" style="39" hidden="1" customWidth="1"/>
    <col min="7" max="7" width="7.88671875" style="39" hidden="1" customWidth="1"/>
    <col min="8" max="8" width="9.109375" style="39" customWidth="1"/>
    <col min="9" max="16384" width="9.109375" style="39"/>
  </cols>
  <sheetData>
    <row r="1" spans="1:10" customFormat="1" ht="15.75" customHeight="1" x14ac:dyDescent="0.3">
      <c r="A1" s="393" t="s">
        <v>1065</v>
      </c>
      <c r="B1" s="394" t="s">
        <v>1066</v>
      </c>
      <c r="C1" s="394"/>
      <c r="D1" s="394"/>
      <c r="E1" s="394"/>
      <c r="F1" s="394"/>
      <c r="G1" s="394"/>
      <c r="H1" s="416"/>
      <c r="J1" s="170"/>
    </row>
    <row r="2" spans="1:10" customFormat="1" ht="15.45" hidden="1" customHeight="1" x14ac:dyDescent="0.3">
      <c r="A2" s="417"/>
      <c r="B2" s="418"/>
      <c r="C2" s="418"/>
      <c r="D2" s="418"/>
      <c r="E2" s="418"/>
      <c r="F2" s="418"/>
      <c r="G2" s="418"/>
      <c r="H2" s="418"/>
      <c r="J2" s="431"/>
    </row>
    <row r="3" spans="1:10" customFormat="1" ht="15.45" hidden="1" customHeight="1" x14ac:dyDescent="0.3">
      <c r="A3" s="418"/>
      <c r="B3" s="418"/>
      <c r="C3" s="418"/>
      <c r="D3" s="418"/>
      <c r="E3" s="418"/>
      <c r="F3" s="418"/>
      <c r="G3" s="418"/>
      <c r="H3" s="418"/>
    </row>
    <row r="4" spans="1:10" s="170" customFormat="1" ht="15.45" customHeight="1" x14ac:dyDescent="0.3">
      <c r="A4" s="420"/>
      <c r="B4" s="421"/>
      <c r="C4" s="421"/>
      <c r="D4" s="421"/>
      <c r="E4" s="421"/>
      <c r="F4" s="421"/>
      <c r="G4" s="421"/>
      <c r="H4" s="288" t="s">
        <v>578</v>
      </c>
    </row>
    <row r="5" spans="1:10" s="170" customFormat="1" ht="12.45" customHeight="1" x14ac:dyDescent="0.25">
      <c r="A5" s="289"/>
      <c r="B5" s="424" t="s">
        <v>990</v>
      </c>
      <c r="C5" s="319"/>
      <c r="D5" s="319"/>
      <c r="E5" s="319"/>
      <c r="F5" s="319"/>
      <c r="G5" s="320"/>
      <c r="H5" s="432"/>
    </row>
    <row r="6" spans="1:10" s="170" customFormat="1" ht="12.45" customHeight="1" x14ac:dyDescent="0.25">
      <c r="A6" s="189" t="s">
        <v>584</v>
      </c>
      <c r="B6" s="334" t="s">
        <v>1067</v>
      </c>
      <c r="C6" s="334"/>
      <c r="D6" s="334"/>
      <c r="E6" s="323"/>
      <c r="F6" s="323"/>
      <c r="G6" s="324"/>
      <c r="H6" s="361">
        <v>0</v>
      </c>
    </row>
    <row r="7" spans="1:10" s="170" customFormat="1" ht="12.45" customHeight="1" x14ac:dyDescent="0.25">
      <c r="A7" s="189" t="s">
        <v>586</v>
      </c>
      <c r="B7" s="334" t="s">
        <v>1068</v>
      </c>
      <c r="C7" s="334"/>
      <c r="D7" s="334"/>
      <c r="E7" s="323"/>
      <c r="F7" s="323"/>
      <c r="G7" s="429"/>
      <c r="H7" s="361">
        <v>0</v>
      </c>
    </row>
    <row r="8" spans="1:10" s="170" customFormat="1" ht="12.45" customHeight="1" x14ac:dyDescent="0.25">
      <c r="A8" s="189" t="s">
        <v>588</v>
      </c>
      <c r="B8" s="334" t="s">
        <v>1069</v>
      </c>
      <c r="C8" s="334"/>
      <c r="D8" s="334"/>
      <c r="E8" s="323"/>
      <c r="F8" s="323"/>
      <c r="G8" s="429"/>
      <c r="H8" s="361">
        <v>0</v>
      </c>
    </row>
    <row r="9" spans="1:10" s="170" customFormat="1" ht="12.45" customHeight="1" x14ac:dyDescent="0.25">
      <c r="A9" s="189" t="s">
        <v>590</v>
      </c>
      <c r="B9" s="334" t="s">
        <v>1070</v>
      </c>
      <c r="C9" s="334"/>
      <c r="D9" s="334"/>
      <c r="E9" s="323"/>
      <c r="F9" s="323"/>
      <c r="G9" s="429"/>
      <c r="H9" s="361">
        <v>0</v>
      </c>
    </row>
    <row r="10" spans="1:10" s="170" customFormat="1" ht="12.45" customHeight="1" x14ac:dyDescent="0.25">
      <c r="A10" s="189" t="s">
        <v>592</v>
      </c>
      <c r="B10" s="334" t="s">
        <v>1071</v>
      </c>
      <c r="C10" s="334"/>
      <c r="D10" s="334"/>
      <c r="E10" s="323"/>
      <c r="F10" s="323"/>
      <c r="G10" s="429"/>
      <c r="H10" s="361">
        <v>0</v>
      </c>
    </row>
    <row r="11" spans="1:10" s="170" customFormat="1" ht="12.45" customHeight="1" x14ac:dyDescent="0.25">
      <c r="A11" s="189" t="s">
        <v>594</v>
      </c>
      <c r="B11" s="334" t="s">
        <v>1072</v>
      </c>
      <c r="C11" s="334"/>
      <c r="D11" s="334"/>
      <c r="E11" s="323"/>
      <c r="F11" s="323"/>
      <c r="G11" s="433"/>
      <c r="H11" s="361">
        <v>0</v>
      </c>
    </row>
    <row r="12" spans="1:10" s="170" customFormat="1" ht="12.45" customHeight="1" x14ac:dyDescent="0.25">
      <c r="A12" s="189" t="s">
        <v>596</v>
      </c>
      <c r="B12" s="334" t="s">
        <v>1073</v>
      </c>
      <c r="C12" s="334"/>
      <c r="D12" s="334"/>
      <c r="E12" s="323"/>
      <c r="F12" s="323"/>
      <c r="G12" s="433"/>
      <c r="H12" s="361">
        <v>0</v>
      </c>
    </row>
    <row r="13" spans="1:10" s="170" customFormat="1" ht="12.45" customHeight="1" x14ac:dyDescent="0.25">
      <c r="A13" s="189" t="s">
        <v>686</v>
      </c>
      <c r="B13" s="334" t="s">
        <v>1074</v>
      </c>
      <c r="C13" s="334"/>
      <c r="D13" s="334"/>
      <c r="E13" s="323"/>
      <c r="F13" s="323"/>
      <c r="G13" s="433"/>
      <c r="H13" s="361">
        <v>0</v>
      </c>
    </row>
    <row r="14" spans="1:10" s="170" customFormat="1" ht="12.45" customHeight="1" x14ac:dyDescent="0.25">
      <c r="A14" s="189" t="s">
        <v>688</v>
      </c>
      <c r="B14" s="334" t="s">
        <v>1075</v>
      </c>
      <c r="C14" s="334"/>
      <c r="D14" s="323"/>
      <c r="E14" s="323"/>
      <c r="F14" s="323"/>
      <c r="G14" s="292"/>
      <c r="H14" s="361">
        <v>0</v>
      </c>
    </row>
    <row r="15" spans="1:10" s="170" customFormat="1" ht="12.45" customHeight="1" x14ac:dyDescent="0.25">
      <c r="A15" s="189" t="s">
        <v>690</v>
      </c>
      <c r="B15" s="326" t="s">
        <v>1064</v>
      </c>
      <c r="C15" s="327"/>
      <c r="D15" s="327"/>
      <c r="E15" s="327"/>
      <c r="F15" s="327"/>
      <c r="G15" s="328"/>
      <c r="H15" s="430">
        <f>SUM(H6:H14)</f>
        <v>0</v>
      </c>
    </row>
    <row r="16" spans="1:10" x14ac:dyDescent="0.3">
      <c r="A16" s="189">
        <v>2</v>
      </c>
      <c r="B16" s="434" t="s">
        <v>1076</v>
      </c>
      <c r="C16" s="435"/>
      <c r="D16" s="137"/>
      <c r="E16" s="137"/>
      <c r="F16" s="137"/>
      <c r="G16" s="137"/>
      <c r="H16" s="361">
        <v>0</v>
      </c>
    </row>
  </sheetData>
  <sheetProtection algorithmName="SHA-512" hashValue="MYqPEB3qlYVG2pBbULfLkUYjskZIVcK0jAyH7xkkz54t2y5XNhlREXLVcB67rfwLWZ4IHNp1xMJwLAlkE6r5aw==" saltValue="eGu7tOCJgvulz6nuAlhNaQ==" spinCount="100000" sheet="1" objects="1" scenarios="1"/>
  <dataValidations count="1">
    <dataValidation type="whole" operator="greaterThan" allowBlank="1" showInputMessage="1" showErrorMessage="1" errorTitle="Whole numbers only allowed" error="All monies should be independently rounded to the nearest £1,000." sqref="H6:H14">
      <formula1>-999999999</formula1>
    </dataValidation>
  </dataValidations>
  <pageMargins left="0.70866141732283472" right="0.70866141732283472" top="0.74803149606299213" bottom="0.74803149606299213" header="0.31496062992125984" footer="0.31496062992125984"/>
  <pageSetup paperSize="9" scale="9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15"/>
  <sheetViews>
    <sheetView zoomScale="90" zoomScaleNormal="90" workbookViewId="0">
      <selection activeCell="H12" sqref="H12"/>
    </sheetView>
  </sheetViews>
  <sheetFormatPr defaultColWidth="9.109375" defaultRowHeight="14.4" x14ac:dyDescent="0.3"/>
  <cols>
    <col min="1" max="1" width="12.88671875" style="39" bestFit="1" customWidth="1"/>
    <col min="2" max="2" width="2.88671875" style="39" customWidth="1"/>
    <col min="3" max="3" width="43.33203125" style="39" customWidth="1"/>
    <col min="4" max="7" width="2.33203125" style="39" hidden="1" customWidth="1"/>
    <col min="8" max="8" width="15.6640625" style="39" customWidth="1"/>
    <col min="9" max="9" width="15" style="39" customWidth="1"/>
    <col min="10" max="10" width="15.109375" style="39" customWidth="1"/>
    <col min="11" max="11" width="16" style="39" customWidth="1"/>
    <col min="12" max="12" width="15.33203125" style="39" customWidth="1"/>
    <col min="13" max="13" width="15.6640625" style="39" customWidth="1"/>
    <col min="14" max="14" width="9.109375" style="39" customWidth="1"/>
    <col min="15" max="16384" width="9.109375" style="39"/>
  </cols>
  <sheetData>
    <row r="1" spans="1:11" customFormat="1" ht="15.45" customHeight="1" x14ac:dyDescent="0.3">
      <c r="A1" s="393" t="s">
        <v>1077</v>
      </c>
      <c r="B1" s="394" t="s">
        <v>1078</v>
      </c>
      <c r="C1" s="394"/>
      <c r="D1" s="394"/>
      <c r="E1" s="394"/>
      <c r="F1" s="394"/>
      <c r="G1" s="394"/>
      <c r="H1" s="416"/>
      <c r="I1" s="436"/>
      <c r="J1" s="170"/>
      <c r="K1" s="170"/>
    </row>
    <row r="2" spans="1:11" customFormat="1" ht="15.45" hidden="1" customHeight="1" x14ac:dyDescent="0.3">
      <c r="A2" s="417"/>
      <c r="B2" s="418"/>
      <c r="C2" s="418"/>
      <c r="D2" s="418"/>
      <c r="E2" s="418"/>
      <c r="F2" s="418"/>
      <c r="G2" s="418"/>
      <c r="H2" s="419"/>
      <c r="I2" s="436"/>
      <c r="J2" s="170"/>
      <c r="K2" s="170"/>
    </row>
    <row r="3" spans="1:11" customFormat="1" ht="12.75" hidden="1" customHeight="1" x14ac:dyDescent="0.3">
      <c r="A3" s="417"/>
      <c r="B3" s="418"/>
      <c r="C3" s="418"/>
      <c r="D3" s="418"/>
      <c r="E3" s="418"/>
      <c r="F3" s="418"/>
      <c r="G3" s="418"/>
      <c r="H3" s="419"/>
      <c r="I3" s="39"/>
      <c r="J3" s="39"/>
    </row>
    <row r="4" spans="1:11" customFormat="1" ht="15.45" customHeight="1" x14ac:dyDescent="0.3">
      <c r="A4" s="420"/>
      <c r="B4" s="421"/>
      <c r="C4" s="421"/>
      <c r="D4" s="421"/>
      <c r="E4" s="421"/>
      <c r="F4" s="421"/>
      <c r="G4" s="421"/>
      <c r="H4" s="288" t="s">
        <v>578</v>
      </c>
      <c r="I4" s="39"/>
    </row>
    <row r="5" spans="1:11" customFormat="1" ht="12.75" customHeight="1" x14ac:dyDescent="0.3">
      <c r="A5" s="423">
        <v>1</v>
      </c>
      <c r="B5" s="424" t="s">
        <v>977</v>
      </c>
      <c r="C5" s="425"/>
      <c r="D5" s="425"/>
      <c r="E5" s="425"/>
      <c r="F5" s="425"/>
      <c r="G5" s="425"/>
      <c r="H5" s="437"/>
      <c r="I5" s="170"/>
      <c r="J5" s="170"/>
    </row>
    <row r="6" spans="1:11" customFormat="1" ht="12.75" customHeight="1" x14ac:dyDescent="0.3">
      <c r="A6" s="189" t="s">
        <v>584</v>
      </c>
      <c r="B6" s="322" t="s">
        <v>1079</v>
      </c>
      <c r="C6" s="322"/>
      <c r="D6" s="428"/>
      <c r="E6" s="428"/>
      <c r="F6" s="428"/>
      <c r="G6" s="292"/>
      <c r="H6" s="361">
        <v>64566</v>
      </c>
      <c r="I6" s="170"/>
      <c r="J6" s="170"/>
    </row>
    <row r="7" spans="1:11" customFormat="1" ht="12.75" customHeight="1" x14ac:dyDescent="0.3">
      <c r="A7" s="189" t="s">
        <v>586</v>
      </c>
      <c r="B7" s="322" t="s">
        <v>1080</v>
      </c>
      <c r="C7" s="322"/>
      <c r="D7" s="428"/>
      <c r="E7" s="428"/>
      <c r="F7" s="428"/>
      <c r="G7" s="292"/>
      <c r="H7" s="361">
        <v>89218</v>
      </c>
      <c r="I7" s="170"/>
      <c r="J7" s="170"/>
    </row>
    <row r="8" spans="1:11" customFormat="1" ht="12.75" customHeight="1" x14ac:dyDescent="0.3">
      <c r="A8" s="189" t="s">
        <v>588</v>
      </c>
      <c r="B8" s="322" t="s">
        <v>1081</v>
      </c>
      <c r="C8" s="322"/>
      <c r="D8" s="428"/>
      <c r="E8" s="428"/>
      <c r="F8" s="428"/>
      <c r="G8" s="292"/>
      <c r="H8" s="361">
        <v>6500</v>
      </c>
      <c r="I8" s="170"/>
      <c r="J8" s="170"/>
    </row>
    <row r="9" spans="1:11" customFormat="1" ht="12.75" customHeight="1" x14ac:dyDescent="0.3">
      <c r="A9" s="189" t="s">
        <v>590</v>
      </c>
      <c r="B9" s="322" t="s">
        <v>1082</v>
      </c>
      <c r="C9" s="322"/>
      <c r="D9" s="428"/>
      <c r="E9" s="428"/>
      <c r="F9" s="428"/>
      <c r="G9" s="292"/>
      <c r="H9" s="361">
        <v>10399</v>
      </c>
      <c r="I9" s="170"/>
      <c r="J9" s="170"/>
    </row>
    <row r="10" spans="1:11" customFormat="1" ht="12.75" customHeight="1" x14ac:dyDescent="0.3">
      <c r="A10" s="189" t="s">
        <v>592</v>
      </c>
      <c r="B10" s="322" t="s">
        <v>1083</v>
      </c>
      <c r="C10" s="322"/>
      <c r="D10" s="428"/>
      <c r="E10" s="428"/>
      <c r="F10" s="428"/>
      <c r="G10" s="292"/>
      <c r="H10" s="361">
        <v>18047</v>
      </c>
      <c r="I10" s="170"/>
      <c r="J10" s="170"/>
    </row>
    <row r="11" spans="1:11" customFormat="1" ht="12.75" customHeight="1" x14ac:dyDescent="0.3">
      <c r="A11" s="189" t="s">
        <v>594</v>
      </c>
      <c r="B11" s="322" t="s">
        <v>1045</v>
      </c>
      <c r="C11" s="322"/>
      <c r="D11" s="428"/>
      <c r="E11" s="428"/>
      <c r="F11" s="428"/>
      <c r="G11" s="292"/>
      <c r="H11" s="361">
        <v>3114</v>
      </c>
      <c r="I11" s="170"/>
      <c r="J11" s="170"/>
    </row>
    <row r="12" spans="1:11" customFormat="1" ht="12.75" customHeight="1" x14ac:dyDescent="0.3">
      <c r="A12" s="189" t="s">
        <v>596</v>
      </c>
      <c r="B12" s="322" t="s">
        <v>1084</v>
      </c>
      <c r="C12" s="322"/>
      <c r="D12" s="428"/>
      <c r="E12" s="428"/>
      <c r="F12" s="428"/>
      <c r="G12" s="292"/>
      <c r="H12" s="361">
        <v>0</v>
      </c>
      <c r="I12" s="170"/>
      <c r="J12" s="170"/>
    </row>
    <row r="13" spans="1:11" customFormat="1" ht="12.75" customHeight="1" x14ac:dyDescent="0.3">
      <c r="A13" s="189" t="s">
        <v>686</v>
      </c>
      <c r="B13" s="326" t="s">
        <v>1064</v>
      </c>
      <c r="C13" s="327"/>
      <c r="D13" s="327"/>
      <c r="E13" s="327"/>
      <c r="F13" s="327"/>
      <c r="G13" s="328"/>
      <c r="H13" s="430">
        <f>SUM(H6:H12)</f>
        <v>191844</v>
      </c>
      <c r="I13" s="170"/>
      <c r="J13" s="170"/>
    </row>
    <row r="14" spans="1:11" customFormat="1" ht="12.75" customHeight="1" x14ac:dyDescent="0.3">
      <c r="A14" s="227"/>
    </row>
    <row r="15" spans="1:11" customFormat="1" ht="12.75" customHeight="1" x14ac:dyDescent="0.3">
      <c r="B15" s="438"/>
      <c r="C15" s="438"/>
      <c r="D15" s="438"/>
      <c r="E15" s="438"/>
      <c r="F15" s="438"/>
      <c r="G15" s="438"/>
    </row>
  </sheetData>
  <sheetProtection algorithmName="SHA-512" hashValue="wkQbm8nHpxXHS/xvLSHAZjYMc2Y+yuZYAFC3T4LwREm6X7QWaTn7u6BQTigc8CaIgEzBYqnBDIx7cEuQzUoy8Q==" saltValue="gWAJWT+HhHKsFw6zPOkm/w==" spinCount="100000" sheet="1" objects="1" scenarios="1"/>
  <dataValidations count="1">
    <dataValidation type="whole" operator="greaterThan" allowBlank="1" showInputMessage="1" showErrorMessage="1" errorTitle="Whole numbers only allowed" error="All monies should be independently rounded to the nearest £1,000." sqref="H6:H12">
      <formula1>-99999999</formula1>
    </dataValidation>
  </dataValidation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11"/>
  <sheetViews>
    <sheetView zoomScale="90" zoomScaleNormal="90" workbookViewId="0"/>
  </sheetViews>
  <sheetFormatPr defaultColWidth="9.109375" defaultRowHeight="14.4" x14ac:dyDescent="0.3"/>
  <cols>
    <col min="1" max="1" width="13.6640625" style="39" bestFit="1" customWidth="1"/>
    <col min="2" max="2" width="2.88671875" style="39" customWidth="1"/>
    <col min="3" max="3" width="52.109375" style="39" customWidth="1"/>
    <col min="4" max="4" width="2.33203125" style="39" hidden="1" customWidth="1"/>
    <col min="5" max="7" width="2.5546875" style="39" hidden="1" customWidth="1"/>
    <col min="8" max="8" width="9.109375" style="39" customWidth="1"/>
    <col min="9" max="16384" width="9.109375" style="39"/>
  </cols>
  <sheetData>
    <row r="1" spans="1:10" customFormat="1" ht="15.45" customHeight="1" x14ac:dyDescent="0.3">
      <c r="A1" s="393" t="s">
        <v>1085</v>
      </c>
      <c r="B1" s="394" t="s">
        <v>1086</v>
      </c>
      <c r="C1" s="394"/>
      <c r="D1" s="394"/>
      <c r="E1" s="394"/>
      <c r="F1" s="394"/>
      <c r="G1" s="394"/>
      <c r="H1" s="416"/>
      <c r="J1" s="170"/>
    </row>
    <row r="2" spans="1:10" customFormat="1" ht="15.45" hidden="1" customHeight="1" x14ac:dyDescent="0.3">
      <c r="A2" s="417"/>
      <c r="B2" s="418"/>
      <c r="C2" s="418"/>
      <c r="D2" s="418"/>
      <c r="E2" s="418"/>
      <c r="F2" s="418"/>
      <c r="G2" s="418"/>
      <c r="H2" s="419"/>
      <c r="J2" s="170"/>
    </row>
    <row r="3" spans="1:10" customFormat="1" ht="17.25" hidden="1" customHeight="1" x14ac:dyDescent="0.3">
      <c r="A3" s="417"/>
      <c r="B3" s="418"/>
      <c r="C3" s="418"/>
      <c r="D3" s="418"/>
      <c r="E3" s="418"/>
      <c r="F3" s="418"/>
      <c r="G3" s="418"/>
      <c r="H3" s="419"/>
      <c r="J3" s="439"/>
    </row>
    <row r="4" spans="1:10" customFormat="1" ht="15.45" customHeight="1" x14ac:dyDescent="0.3">
      <c r="A4" s="420"/>
      <c r="B4" s="421"/>
      <c r="C4" s="421"/>
      <c r="D4" s="421"/>
      <c r="E4" s="421"/>
      <c r="F4" s="421"/>
      <c r="G4" s="422"/>
      <c r="H4" s="288" t="s">
        <v>578</v>
      </c>
      <c r="J4" s="39"/>
    </row>
    <row r="5" spans="1:10" s="170" customFormat="1" ht="12.45" customHeight="1" x14ac:dyDescent="0.25">
      <c r="A5" s="423"/>
      <c r="B5" s="424" t="s">
        <v>972</v>
      </c>
      <c r="C5" s="425"/>
      <c r="D5" s="425"/>
      <c r="E5" s="425"/>
      <c r="F5" s="425"/>
      <c r="G5" s="426"/>
      <c r="H5" s="427"/>
    </row>
    <row r="6" spans="1:10" s="170" customFormat="1" ht="12.45" customHeight="1" x14ac:dyDescent="0.25">
      <c r="A6" s="189" t="s">
        <v>584</v>
      </c>
      <c r="B6" s="322" t="s">
        <v>1087</v>
      </c>
      <c r="C6" s="322"/>
      <c r="D6" s="322"/>
      <c r="E6" s="428"/>
      <c r="F6" s="428"/>
      <c r="G6" s="429"/>
      <c r="H6" s="361">
        <v>0</v>
      </c>
    </row>
    <row r="7" spans="1:10" s="170" customFormat="1" ht="12.45" customHeight="1" x14ac:dyDescent="0.25">
      <c r="A7" s="189" t="s">
        <v>586</v>
      </c>
      <c r="B7" s="322" t="s">
        <v>1088</v>
      </c>
      <c r="C7" s="322"/>
      <c r="D7" s="322"/>
      <c r="E7" s="428"/>
      <c r="F7" s="428"/>
      <c r="G7" s="429"/>
      <c r="H7" s="361">
        <v>0</v>
      </c>
    </row>
    <row r="8" spans="1:10" s="170" customFormat="1" ht="12.45" customHeight="1" x14ac:dyDescent="0.25">
      <c r="A8" s="189" t="s">
        <v>588</v>
      </c>
      <c r="B8" s="322" t="s">
        <v>1089</v>
      </c>
      <c r="C8" s="322"/>
      <c r="D8" s="322"/>
      <c r="E8" s="428"/>
      <c r="F8" s="428"/>
      <c r="G8" s="429"/>
      <c r="H8" s="361">
        <v>0</v>
      </c>
    </row>
    <row r="9" spans="1:10" s="170" customFormat="1" ht="12.45" customHeight="1" x14ac:dyDescent="0.25">
      <c r="A9" s="189" t="s">
        <v>590</v>
      </c>
      <c r="B9" s="322" t="s">
        <v>1045</v>
      </c>
      <c r="C9" s="322"/>
      <c r="D9" s="322"/>
      <c r="E9" s="428"/>
      <c r="F9" s="428"/>
      <c r="G9" s="429"/>
      <c r="H9" s="361">
        <v>0</v>
      </c>
    </row>
    <row r="10" spans="1:10" s="170" customFormat="1" ht="12.45" customHeight="1" x14ac:dyDescent="0.25">
      <c r="A10" s="189" t="s">
        <v>592</v>
      </c>
      <c r="B10" s="326" t="s">
        <v>1064</v>
      </c>
      <c r="C10" s="327"/>
      <c r="D10" s="327"/>
      <c r="E10" s="327"/>
      <c r="F10" s="327"/>
      <c r="G10" s="328"/>
      <c r="H10" s="430">
        <f>SUM(H6:H9)</f>
        <v>0</v>
      </c>
    </row>
    <row r="11" spans="1:10" x14ac:dyDescent="0.3">
      <c r="A11" s="227"/>
    </row>
  </sheetData>
  <sheetProtection algorithmName="SHA-512" hashValue="yvsZOO97O1wZ7bJAfqHR/MbKhZC2e73SL09SwG9CD/c/3LDeS/9iKSZXotU7Fa3WIF0JZDmXcgbLDozS8dJ+yg==" saltValue="zk5NS9IA1jDvf8vcJ+z4qw==" spinCount="100000" sheet="1" objects="1" scenarios="1"/>
  <dataValidations count="64">
    <dataValidation type="whole" operator="greaterThan" allowBlank="1" showInputMessage="1" showErrorMessage="1" errorTitle="Whole numbers only allowed" error="All monies should be independently rounded to the nearest £1,000." sqref="H6:H9">
      <formula1>-99999999</formula1>
    </dataValidation>
    <dataValidation type="whole" operator="greaterThan" allowBlank="1" showInputMessage="1" showErrorMessage="1" errorTitle="Whole numbers only allowed" error="All monies should be independently rounded to the nearest £1,000." sqref="GC6:GC9">
      <formula1>-99999999</formula1>
    </dataValidation>
    <dataValidation type="whole" operator="greaterThan" allowBlank="1" showInputMessage="1" showErrorMessage="1" errorTitle="Whole numbers only allowed" error="All monies should be independently rounded to the nearest £1,000." sqref="PY6:PY9">
      <formula1>-99999999</formula1>
    </dataValidation>
    <dataValidation type="whole" operator="greaterThan" allowBlank="1" showInputMessage="1" showErrorMessage="1" errorTitle="Whole numbers only allowed" error="All monies should be independently rounded to the nearest £1,000." sqref="ZU6:ZU9">
      <formula1>-99999999</formula1>
    </dataValidation>
    <dataValidation type="whole" operator="greaterThan" allowBlank="1" showInputMessage="1" showErrorMessage="1" errorTitle="Whole numbers only allowed" error="All monies should be independently rounded to the nearest £1,000." sqref="AJQ6:AJQ9">
      <formula1>-99999999</formula1>
    </dataValidation>
    <dataValidation type="whole" operator="greaterThan" allowBlank="1" showInputMessage="1" showErrorMessage="1" errorTitle="Whole numbers only allowed" error="All monies should be independently rounded to the nearest £1,000." sqref="ATM6:ATM9">
      <formula1>-99999999</formula1>
    </dataValidation>
    <dataValidation type="whole" operator="greaterThan" allowBlank="1" showInputMessage="1" showErrorMessage="1" errorTitle="Whole numbers only allowed" error="All monies should be independently rounded to the nearest £1,000." sqref="BDI6:BDI9">
      <formula1>-99999999</formula1>
    </dataValidation>
    <dataValidation type="whole" operator="greaterThan" allowBlank="1" showInputMessage="1" showErrorMessage="1" errorTitle="Whole numbers only allowed" error="All monies should be independently rounded to the nearest £1,000." sqref="BNE6:BNE9">
      <formula1>-99999999</formula1>
    </dataValidation>
    <dataValidation type="whole" operator="greaterThan" allowBlank="1" showInputMessage="1" showErrorMessage="1" errorTitle="Whole numbers only allowed" error="All monies should be independently rounded to the nearest £1,000." sqref="BXA6:BXA9">
      <formula1>-99999999</formula1>
    </dataValidation>
    <dataValidation type="whole" operator="greaterThan" allowBlank="1" showInputMessage="1" showErrorMessage="1" errorTitle="Whole numbers only allowed" error="All monies should be independently rounded to the nearest £1,000." sqref="CGW6:CGW9">
      <formula1>-99999999</formula1>
    </dataValidation>
    <dataValidation type="whole" operator="greaterThan" allowBlank="1" showInputMessage="1" showErrorMessage="1" errorTitle="Whole numbers only allowed" error="All monies should be independently rounded to the nearest £1,000." sqref="CQS6:CQS9">
      <formula1>-99999999</formula1>
    </dataValidation>
    <dataValidation type="whole" operator="greaterThan" allowBlank="1" showInputMessage="1" showErrorMessage="1" errorTitle="Whole numbers only allowed" error="All monies should be independently rounded to the nearest £1,000." sqref="DAO6:DAO9">
      <formula1>-99999999</formula1>
    </dataValidation>
    <dataValidation type="whole" operator="greaterThan" allowBlank="1" showInputMessage="1" showErrorMessage="1" errorTitle="Whole numbers only allowed" error="All monies should be independently rounded to the nearest £1,000." sqref="DKK6:DKK9">
      <formula1>-99999999</formula1>
    </dataValidation>
    <dataValidation type="whole" operator="greaterThan" allowBlank="1" showInputMessage="1" showErrorMessage="1" errorTitle="Whole numbers only allowed" error="All monies should be independently rounded to the nearest £1,000." sqref="DUG6:DUG9">
      <formula1>-99999999</formula1>
    </dataValidation>
    <dataValidation type="whole" operator="greaterThan" allowBlank="1" showInputMessage="1" showErrorMessage="1" errorTitle="Whole numbers only allowed" error="All monies should be independently rounded to the nearest £1,000." sqref="EEC6:EEC9">
      <formula1>-99999999</formula1>
    </dataValidation>
    <dataValidation type="whole" operator="greaterThan" allowBlank="1" showInputMessage="1" showErrorMessage="1" errorTitle="Whole numbers only allowed" error="All monies should be independently rounded to the nearest £1,000." sqref="ENY6:ENY9">
      <formula1>-99999999</formula1>
    </dataValidation>
    <dataValidation type="whole" operator="greaterThan" allowBlank="1" showInputMessage="1" showErrorMessage="1" errorTitle="Whole numbers only allowed" error="All monies should be independently rounded to the nearest £1,000." sqref="EXU6:EXU9">
      <formula1>-99999999</formula1>
    </dataValidation>
    <dataValidation type="whole" operator="greaterThan" allowBlank="1" showInputMessage="1" showErrorMessage="1" errorTitle="Whole numbers only allowed" error="All monies should be independently rounded to the nearest £1,000." sqref="FHQ6:FHQ9">
      <formula1>-99999999</formula1>
    </dataValidation>
    <dataValidation type="whole" operator="greaterThan" allowBlank="1" showInputMessage="1" showErrorMessage="1" errorTitle="Whole numbers only allowed" error="All monies should be independently rounded to the nearest £1,000." sqref="FRM6:FRM9">
      <formula1>-99999999</formula1>
    </dataValidation>
    <dataValidation type="whole" operator="greaterThan" allowBlank="1" showInputMessage="1" showErrorMessage="1" errorTitle="Whole numbers only allowed" error="All monies should be independently rounded to the nearest £1,000." sqref="GBI6:GBI9">
      <formula1>-99999999</formula1>
    </dataValidation>
    <dataValidation type="whole" operator="greaterThan" allowBlank="1" showInputMessage="1" showErrorMessage="1" errorTitle="Whole numbers only allowed" error="All monies should be independently rounded to the nearest £1,000." sqref="GLE6:GLE9">
      <formula1>-99999999</formula1>
    </dataValidation>
    <dataValidation type="whole" operator="greaterThan" allowBlank="1" showInputMessage="1" showErrorMessage="1" errorTitle="Whole numbers only allowed" error="All monies should be independently rounded to the nearest £1,000." sqref="GVA6:GVA9">
      <formula1>-99999999</formula1>
    </dataValidation>
    <dataValidation type="whole" operator="greaterThan" allowBlank="1" showInputMessage="1" showErrorMessage="1" errorTitle="Whole numbers only allowed" error="All monies should be independently rounded to the nearest £1,000." sqref="HEW6:HEW9">
      <formula1>-99999999</formula1>
    </dataValidation>
    <dataValidation type="whole" operator="greaterThan" allowBlank="1" showInputMessage="1" showErrorMessage="1" errorTitle="Whole numbers only allowed" error="All monies should be independently rounded to the nearest £1,000." sqref="HOS6:HOS9">
      <formula1>-99999999</formula1>
    </dataValidation>
    <dataValidation type="whole" operator="greaterThan" allowBlank="1" showInputMessage="1" showErrorMessage="1" errorTitle="Whole numbers only allowed" error="All monies should be independently rounded to the nearest £1,000." sqref="HYO6:HYO9">
      <formula1>-99999999</formula1>
    </dataValidation>
    <dataValidation type="whole" operator="greaterThan" allowBlank="1" showInputMessage="1" showErrorMessage="1" errorTitle="Whole numbers only allowed" error="All monies should be independently rounded to the nearest £1,000." sqref="IIK6:IIK9">
      <formula1>-99999999</formula1>
    </dataValidation>
    <dataValidation type="whole" operator="greaterThan" allowBlank="1" showInputMessage="1" showErrorMessage="1" errorTitle="Whole numbers only allowed" error="All monies should be independently rounded to the nearest £1,000." sqref="ISG6:ISG9">
      <formula1>-99999999</formula1>
    </dataValidation>
    <dataValidation type="whole" operator="greaterThan" allowBlank="1" showInputMessage="1" showErrorMessage="1" errorTitle="Whole numbers only allowed" error="All monies should be independently rounded to the nearest £1,000." sqref="JCC6:JCC9">
      <formula1>-99999999</formula1>
    </dataValidation>
    <dataValidation type="whole" operator="greaterThan" allowBlank="1" showInputMessage="1" showErrorMessage="1" errorTitle="Whole numbers only allowed" error="All monies should be independently rounded to the nearest £1,000." sqref="JLY6:JLY9">
      <formula1>-99999999</formula1>
    </dataValidation>
    <dataValidation type="whole" operator="greaterThan" allowBlank="1" showInputMessage="1" showErrorMessage="1" errorTitle="Whole numbers only allowed" error="All monies should be independently rounded to the nearest £1,000." sqref="JVU6:JVU9">
      <formula1>-99999999</formula1>
    </dataValidation>
    <dataValidation type="whole" operator="greaterThan" allowBlank="1" showInputMessage="1" showErrorMessage="1" errorTitle="Whole numbers only allowed" error="All monies should be independently rounded to the nearest £1,000." sqref="KFQ6:KFQ9">
      <formula1>-99999999</formula1>
    </dataValidation>
    <dataValidation type="whole" operator="greaterThan" allowBlank="1" showInputMessage="1" showErrorMessage="1" errorTitle="Whole numbers only allowed" error="All monies should be independently rounded to the nearest £1,000." sqref="KPM6:KPM9">
      <formula1>-99999999</formula1>
    </dataValidation>
    <dataValidation type="whole" operator="greaterThan" allowBlank="1" showInputMessage="1" showErrorMessage="1" errorTitle="Whole numbers only allowed" error="All monies should be independently rounded to the nearest £1,000." sqref="KZI6:KZI9">
      <formula1>-99999999</formula1>
    </dataValidation>
    <dataValidation type="whole" operator="greaterThan" allowBlank="1" showInputMessage="1" showErrorMessage="1" errorTitle="Whole numbers only allowed" error="All monies should be independently rounded to the nearest £1,000." sqref="LJE6:LJE9">
      <formula1>-99999999</formula1>
    </dataValidation>
    <dataValidation type="whole" operator="greaterThan" allowBlank="1" showInputMessage="1" showErrorMessage="1" errorTitle="Whole numbers only allowed" error="All monies should be independently rounded to the nearest £1,000." sqref="LTA6:LTA9">
      <formula1>-99999999</formula1>
    </dataValidation>
    <dataValidation type="whole" operator="greaterThan" allowBlank="1" showInputMessage="1" showErrorMessage="1" errorTitle="Whole numbers only allowed" error="All monies should be independently rounded to the nearest £1,000." sqref="MCW6:MCW9">
      <formula1>-99999999</formula1>
    </dataValidation>
    <dataValidation type="whole" operator="greaterThan" allowBlank="1" showInputMessage="1" showErrorMessage="1" errorTitle="Whole numbers only allowed" error="All monies should be independently rounded to the nearest £1,000." sqref="MMS6:MMS9">
      <formula1>-99999999</formula1>
    </dataValidation>
    <dataValidation type="whole" operator="greaterThan" allowBlank="1" showInputMessage="1" showErrorMessage="1" errorTitle="Whole numbers only allowed" error="All monies should be independently rounded to the nearest £1,000." sqref="MWO6:MWO9">
      <formula1>-99999999</formula1>
    </dataValidation>
    <dataValidation type="whole" operator="greaterThan" allowBlank="1" showInputMessage="1" showErrorMessage="1" errorTitle="Whole numbers only allowed" error="All monies should be independently rounded to the nearest £1,000." sqref="NGK6:NGK9">
      <formula1>-99999999</formula1>
    </dataValidation>
    <dataValidation type="whole" operator="greaterThan" allowBlank="1" showInputMessage="1" showErrorMessage="1" errorTitle="Whole numbers only allowed" error="All monies should be independently rounded to the nearest £1,000." sqref="NQG6:NQG9">
      <formula1>-99999999</formula1>
    </dataValidation>
    <dataValidation type="whole" operator="greaterThan" allowBlank="1" showInputMessage="1" showErrorMessage="1" errorTitle="Whole numbers only allowed" error="All monies should be independently rounded to the nearest £1,000." sqref="OAC6:OAC9">
      <formula1>-99999999</formula1>
    </dataValidation>
    <dataValidation type="whole" operator="greaterThan" allowBlank="1" showInputMessage="1" showErrorMessage="1" errorTitle="Whole numbers only allowed" error="All monies should be independently rounded to the nearest £1,000." sqref="OJY6:OJY9">
      <formula1>-99999999</formula1>
    </dataValidation>
    <dataValidation type="whole" operator="greaterThan" allowBlank="1" showInputMessage="1" showErrorMessage="1" errorTitle="Whole numbers only allowed" error="All monies should be independently rounded to the nearest £1,000." sqref="OTU6:OTU9">
      <formula1>-99999999</formula1>
    </dataValidation>
    <dataValidation type="whole" operator="greaterThan" allowBlank="1" showInputMessage="1" showErrorMessage="1" errorTitle="Whole numbers only allowed" error="All monies should be independently rounded to the nearest £1,000." sqref="PDQ6:PDQ9">
      <formula1>-99999999</formula1>
    </dataValidation>
    <dataValidation type="whole" operator="greaterThan" allowBlank="1" showInputMessage="1" showErrorMessage="1" errorTitle="Whole numbers only allowed" error="All monies should be independently rounded to the nearest £1,000." sqref="PNM6:PNM9">
      <formula1>-99999999</formula1>
    </dataValidation>
    <dataValidation type="whole" operator="greaterThan" allowBlank="1" showInputMessage="1" showErrorMessage="1" errorTitle="Whole numbers only allowed" error="All monies should be independently rounded to the nearest £1,000." sqref="PXI6:PXI9">
      <formula1>-99999999</formula1>
    </dataValidation>
    <dataValidation type="whole" operator="greaterThan" allowBlank="1" showInputMessage="1" showErrorMessage="1" errorTitle="Whole numbers only allowed" error="All monies should be independently rounded to the nearest £1,000." sqref="QHE6:QHE9">
      <formula1>-99999999</formula1>
    </dataValidation>
    <dataValidation type="whole" operator="greaterThan" allowBlank="1" showInputMessage="1" showErrorMessage="1" errorTitle="Whole numbers only allowed" error="All monies should be independently rounded to the nearest £1,000." sqref="QRA6:QRA9">
      <formula1>-99999999</formula1>
    </dataValidation>
    <dataValidation type="whole" operator="greaterThan" allowBlank="1" showInputMessage="1" showErrorMessage="1" errorTitle="Whole numbers only allowed" error="All monies should be independently rounded to the nearest £1,000." sqref="RAW6:RAW9">
      <formula1>-99999999</formula1>
    </dataValidation>
    <dataValidation type="whole" operator="greaterThan" allowBlank="1" showInputMessage="1" showErrorMessage="1" errorTitle="Whole numbers only allowed" error="All monies should be independently rounded to the nearest £1,000." sqref="RKS6:RKS9">
      <formula1>-99999999</formula1>
    </dataValidation>
    <dataValidation type="whole" operator="greaterThan" allowBlank="1" showInputMessage="1" showErrorMessage="1" errorTitle="Whole numbers only allowed" error="All monies should be independently rounded to the nearest £1,000." sqref="RUO6:RUO9">
      <formula1>-99999999</formula1>
    </dataValidation>
    <dataValidation type="whole" operator="greaterThan" allowBlank="1" showInputMessage="1" showErrorMessage="1" errorTitle="Whole numbers only allowed" error="All monies should be independently rounded to the nearest £1,000." sqref="SEK6:SEK9">
      <formula1>-99999999</formula1>
    </dataValidation>
    <dataValidation type="whole" operator="greaterThan" allowBlank="1" showInputMessage="1" showErrorMessage="1" errorTitle="Whole numbers only allowed" error="All monies should be independently rounded to the nearest £1,000." sqref="SOG6:SOG9">
      <formula1>-99999999</formula1>
    </dataValidation>
    <dataValidation type="whole" operator="greaterThan" allowBlank="1" showInputMessage="1" showErrorMessage="1" errorTitle="Whole numbers only allowed" error="All monies should be independently rounded to the nearest £1,000." sqref="SYC6:SYC9">
      <formula1>-99999999</formula1>
    </dataValidation>
    <dataValidation type="whole" operator="greaterThan" allowBlank="1" showInputMessage="1" showErrorMessage="1" errorTitle="Whole numbers only allowed" error="All monies should be independently rounded to the nearest £1,000." sqref="THY6:THY9">
      <formula1>-99999999</formula1>
    </dataValidation>
    <dataValidation type="whole" operator="greaterThan" allowBlank="1" showInputMessage="1" showErrorMessage="1" errorTitle="Whole numbers only allowed" error="All monies should be independently rounded to the nearest £1,000." sqref="TRU6:TRU9">
      <formula1>-99999999</formula1>
    </dataValidation>
    <dataValidation type="whole" operator="greaterThan" allowBlank="1" showInputMessage="1" showErrorMessage="1" errorTitle="Whole numbers only allowed" error="All monies should be independently rounded to the nearest £1,000." sqref="UBQ6:UBQ9">
      <formula1>-99999999</formula1>
    </dataValidation>
    <dataValidation type="whole" operator="greaterThan" allowBlank="1" showInputMessage="1" showErrorMessage="1" errorTitle="Whole numbers only allowed" error="All monies should be independently rounded to the nearest £1,000." sqref="ULM6:ULM9">
      <formula1>-99999999</formula1>
    </dataValidation>
    <dataValidation type="whole" operator="greaterThan" allowBlank="1" showInputMessage="1" showErrorMessage="1" errorTitle="Whole numbers only allowed" error="All monies should be independently rounded to the nearest £1,000." sqref="UVI6:UVI9">
      <formula1>-99999999</formula1>
    </dataValidation>
    <dataValidation type="whole" operator="greaterThan" allowBlank="1" showInputMessage="1" showErrorMessage="1" errorTitle="Whole numbers only allowed" error="All monies should be independently rounded to the nearest £1,000." sqref="VFE6:VFE9">
      <formula1>-99999999</formula1>
    </dataValidation>
    <dataValidation type="whole" operator="greaterThan" allowBlank="1" showInputMessage="1" showErrorMessage="1" errorTitle="Whole numbers only allowed" error="All monies should be independently rounded to the nearest £1,000." sqref="VPA6:VPA9">
      <formula1>-99999999</formula1>
    </dataValidation>
    <dataValidation type="whole" operator="greaterThan" allowBlank="1" showInputMessage="1" showErrorMessage="1" errorTitle="Whole numbers only allowed" error="All monies should be independently rounded to the nearest £1,000." sqref="VYW6:VYW9">
      <formula1>-99999999</formula1>
    </dataValidation>
    <dataValidation type="whole" operator="greaterThan" allowBlank="1" showInputMessage="1" showErrorMessage="1" errorTitle="Whole numbers only allowed" error="All monies should be independently rounded to the nearest £1,000." sqref="WIS6:WIS9">
      <formula1>-99999999</formula1>
    </dataValidation>
    <dataValidation type="whole" operator="greaterThan" allowBlank="1" showInputMessage="1" showErrorMessage="1" errorTitle="Whole numbers only allowed" error="All monies should be independently rounded to the nearest £1,000." sqref="WSO6:WSO9">
      <formula1>-99999999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V104"/>
  <sheetViews>
    <sheetView zoomScale="70" zoomScaleNormal="70" workbookViewId="0">
      <pane ySplit="3" topLeftCell="A64" activePane="bottomLeft" state="frozenSplit"/>
      <selection pane="bottomLeft" activeCell="I90" sqref="I90"/>
    </sheetView>
  </sheetViews>
  <sheetFormatPr defaultColWidth="9.109375" defaultRowHeight="13.2" x14ac:dyDescent="0.25"/>
  <cols>
    <col min="1" max="1" width="10" style="227" bestFit="1" customWidth="1"/>
    <col min="2" max="2" width="3" style="170" customWidth="1"/>
    <col min="3" max="3" width="3.33203125" style="170" customWidth="1"/>
    <col min="4" max="4" width="80.33203125" style="170" customWidth="1"/>
    <col min="5" max="7" width="2.33203125" style="170" hidden="1" customWidth="1"/>
    <col min="8" max="8" width="13.109375" style="170" customWidth="1"/>
    <col min="9" max="10" width="10.33203125" style="170" customWidth="1"/>
    <col min="11" max="11" width="17.88671875" style="170" bestFit="1" customWidth="1"/>
    <col min="12" max="12" width="14.88671875" style="170" customWidth="1"/>
    <col min="13" max="13" width="16.33203125" style="170" bestFit="1" customWidth="1"/>
    <col min="14" max="14" width="17" style="461" customWidth="1"/>
    <col min="15" max="15" width="15.6640625" style="170" bestFit="1" customWidth="1"/>
    <col min="16" max="16" width="9.109375" style="170" customWidth="1"/>
    <col min="17" max="16384" width="9.109375" style="170"/>
  </cols>
  <sheetData>
    <row r="1" spans="1:15" customFormat="1" ht="15.45" customHeight="1" x14ac:dyDescent="0.3">
      <c r="A1" s="440" t="s">
        <v>1090</v>
      </c>
      <c r="B1" s="282" t="s">
        <v>1091</v>
      </c>
      <c r="C1" s="282"/>
      <c r="D1" s="282"/>
      <c r="E1" s="282"/>
      <c r="F1" s="282"/>
      <c r="G1" s="282"/>
      <c r="H1" s="556" t="s">
        <v>598</v>
      </c>
      <c r="I1" s="556"/>
      <c r="J1" s="556"/>
      <c r="K1" s="556"/>
      <c r="L1" s="556"/>
      <c r="M1" s="556"/>
      <c r="N1" s="556"/>
      <c r="O1" s="557"/>
    </row>
    <row r="2" spans="1:15" customFormat="1" ht="15.45" customHeight="1" x14ac:dyDescent="0.3">
      <c r="A2" s="294"/>
      <c r="B2" s="285"/>
      <c r="C2" s="285"/>
      <c r="D2" s="285"/>
      <c r="E2" s="285"/>
      <c r="F2" s="285"/>
      <c r="G2" s="285"/>
      <c r="H2" s="441">
        <v>1</v>
      </c>
      <c r="I2" s="441">
        <v>2</v>
      </c>
      <c r="J2" s="441">
        <v>3</v>
      </c>
      <c r="K2" s="441">
        <v>4</v>
      </c>
      <c r="L2" s="441">
        <v>5</v>
      </c>
      <c r="M2" s="441">
        <v>6</v>
      </c>
      <c r="N2" s="442">
        <v>7</v>
      </c>
      <c r="O2" s="443">
        <v>8</v>
      </c>
    </row>
    <row r="3" spans="1:15" customFormat="1" ht="45.45" customHeight="1" x14ac:dyDescent="0.3">
      <c r="A3" s="310"/>
      <c r="B3" s="308"/>
      <c r="C3" s="308"/>
      <c r="D3" s="308"/>
      <c r="E3" s="308"/>
      <c r="F3" s="308"/>
      <c r="G3" s="311"/>
      <c r="H3" s="444" t="s">
        <v>1092</v>
      </c>
      <c r="I3" s="444" t="s">
        <v>1093</v>
      </c>
      <c r="J3" s="444" t="s">
        <v>1094</v>
      </c>
      <c r="K3" s="444" t="s">
        <v>602</v>
      </c>
      <c r="L3" s="444" t="s">
        <v>604</v>
      </c>
      <c r="M3" s="444" t="s">
        <v>606</v>
      </c>
      <c r="N3" s="444" t="s">
        <v>608</v>
      </c>
      <c r="O3" s="444" t="s">
        <v>610</v>
      </c>
    </row>
    <row r="4" spans="1:15" customFormat="1" ht="15.45" customHeight="1" x14ac:dyDescent="0.3">
      <c r="A4" s="445"/>
      <c r="B4" s="446"/>
      <c r="C4" s="446"/>
      <c r="D4" s="446"/>
      <c r="E4" s="446"/>
      <c r="F4" s="446"/>
      <c r="G4" s="447"/>
      <c r="H4" s="298" t="s">
        <v>578</v>
      </c>
      <c r="I4" s="298" t="s">
        <v>578</v>
      </c>
      <c r="J4" s="298" t="s">
        <v>578</v>
      </c>
      <c r="K4" s="298" t="s">
        <v>578</v>
      </c>
      <c r="L4" s="298" t="s">
        <v>578</v>
      </c>
      <c r="M4" s="298" t="s">
        <v>578</v>
      </c>
      <c r="N4" s="298" t="s">
        <v>578</v>
      </c>
      <c r="O4" s="298" t="s">
        <v>578</v>
      </c>
    </row>
    <row r="5" spans="1:15" customFormat="1" ht="12.75" customHeight="1" x14ac:dyDescent="0.3">
      <c r="A5" s="189">
        <v>1</v>
      </c>
      <c r="B5" s="318" t="s">
        <v>852</v>
      </c>
      <c r="C5" s="319"/>
      <c r="D5" s="319"/>
      <c r="E5" s="319"/>
      <c r="F5" s="319"/>
      <c r="G5" s="320"/>
      <c r="H5" s="193"/>
      <c r="I5" s="193"/>
      <c r="J5" s="193"/>
      <c r="K5" s="193"/>
      <c r="L5" s="193"/>
      <c r="M5" s="193"/>
      <c r="N5" s="448"/>
      <c r="O5" s="193"/>
    </row>
    <row r="6" spans="1:15" customFormat="1" ht="12.75" customHeight="1" x14ac:dyDescent="0.3">
      <c r="A6" s="189" t="s">
        <v>584</v>
      </c>
      <c r="B6" s="332"/>
      <c r="C6" s="322" t="s">
        <v>853</v>
      </c>
      <c r="D6" s="323"/>
      <c r="E6" s="323"/>
      <c r="F6" s="323"/>
      <c r="G6" s="324"/>
      <c r="H6" s="201">
        <v>37302</v>
      </c>
      <c r="I6" s="201">
        <v>21775</v>
      </c>
      <c r="J6" s="325">
        <f t="shared" ref="J6:J50" si="0">SUM(H6:I6)</f>
        <v>59077</v>
      </c>
      <c r="K6" s="449" t="s">
        <v>1095</v>
      </c>
      <c r="L6" s="201">
        <v>7124</v>
      </c>
      <c r="M6" s="201">
        <v>714</v>
      </c>
      <c r="N6" s="449" t="s">
        <v>1095</v>
      </c>
      <c r="O6" s="325">
        <f t="shared" ref="O6:O51" si="1">SUM(J6:M6)</f>
        <v>66915</v>
      </c>
    </row>
    <row r="7" spans="1:15" customFormat="1" ht="12.75" customHeight="1" x14ac:dyDescent="0.3">
      <c r="A7" s="189" t="s">
        <v>586</v>
      </c>
      <c r="B7" s="332"/>
      <c r="C7" s="322" t="s">
        <v>854</v>
      </c>
      <c r="D7" s="323"/>
      <c r="E7" s="323"/>
      <c r="F7" s="323"/>
      <c r="G7" s="324"/>
      <c r="H7" s="201">
        <v>1339</v>
      </c>
      <c r="I7" s="201">
        <v>216</v>
      </c>
      <c r="J7" s="325">
        <f t="shared" si="0"/>
        <v>1555</v>
      </c>
      <c r="K7" s="449" t="s">
        <v>1095</v>
      </c>
      <c r="L7" s="201">
        <v>448</v>
      </c>
      <c r="M7" s="201">
        <v>16</v>
      </c>
      <c r="N7" s="449" t="s">
        <v>1095</v>
      </c>
      <c r="O7" s="325">
        <f t="shared" si="1"/>
        <v>2019</v>
      </c>
    </row>
    <row r="8" spans="1:15" customFormat="1" ht="12.75" customHeight="1" x14ac:dyDescent="0.3">
      <c r="A8" s="189" t="s">
        <v>588</v>
      </c>
      <c r="B8" s="332"/>
      <c r="C8" s="322" t="s">
        <v>855</v>
      </c>
      <c r="D8" s="323"/>
      <c r="E8" s="323"/>
      <c r="F8" s="323"/>
      <c r="G8" s="324"/>
      <c r="H8" s="201">
        <v>876</v>
      </c>
      <c r="I8" s="201">
        <v>252</v>
      </c>
      <c r="J8" s="325">
        <f t="shared" si="0"/>
        <v>1128</v>
      </c>
      <c r="K8" s="449" t="s">
        <v>1095</v>
      </c>
      <c r="L8" s="201">
        <v>235</v>
      </c>
      <c r="M8" s="201">
        <v>0</v>
      </c>
      <c r="N8" s="449" t="s">
        <v>1095</v>
      </c>
      <c r="O8" s="325">
        <f t="shared" si="1"/>
        <v>1363</v>
      </c>
    </row>
    <row r="9" spans="1:15" customFormat="1" ht="12.75" customHeight="1" x14ac:dyDescent="0.3">
      <c r="A9" s="189" t="s">
        <v>590</v>
      </c>
      <c r="B9" s="332"/>
      <c r="C9" s="322" t="s">
        <v>856</v>
      </c>
      <c r="D9" s="323"/>
      <c r="E9" s="323"/>
      <c r="F9" s="323"/>
      <c r="G9" s="324"/>
      <c r="H9" s="201">
        <v>5313</v>
      </c>
      <c r="I9" s="201">
        <v>1101</v>
      </c>
      <c r="J9" s="325">
        <f t="shared" si="0"/>
        <v>6414</v>
      </c>
      <c r="K9" s="449" t="s">
        <v>1095</v>
      </c>
      <c r="L9" s="201">
        <v>1168</v>
      </c>
      <c r="M9" s="201">
        <v>91</v>
      </c>
      <c r="N9" s="449" t="s">
        <v>1095</v>
      </c>
      <c r="O9" s="325">
        <f t="shared" si="1"/>
        <v>7673</v>
      </c>
    </row>
    <row r="10" spans="1:15" customFormat="1" ht="12.75" customHeight="1" x14ac:dyDescent="0.3">
      <c r="A10" s="189" t="s">
        <v>592</v>
      </c>
      <c r="B10" s="332"/>
      <c r="C10" s="322" t="s">
        <v>857</v>
      </c>
      <c r="D10" s="323"/>
      <c r="E10" s="323"/>
      <c r="F10" s="323"/>
      <c r="G10" s="324"/>
      <c r="H10" s="201">
        <v>0</v>
      </c>
      <c r="I10" s="201">
        <v>0</v>
      </c>
      <c r="J10" s="325">
        <f t="shared" si="0"/>
        <v>0</v>
      </c>
      <c r="K10" s="449" t="s">
        <v>1095</v>
      </c>
      <c r="L10" s="201">
        <v>0</v>
      </c>
      <c r="M10" s="201">
        <v>0</v>
      </c>
      <c r="N10" s="449" t="s">
        <v>1095</v>
      </c>
      <c r="O10" s="325">
        <f t="shared" si="1"/>
        <v>0</v>
      </c>
    </row>
    <row r="11" spans="1:15" customFormat="1" ht="12.75" customHeight="1" x14ac:dyDescent="0.3">
      <c r="A11" s="189" t="s">
        <v>594</v>
      </c>
      <c r="B11" s="332"/>
      <c r="C11" s="322" t="s">
        <v>858</v>
      </c>
      <c r="D11" s="323"/>
      <c r="E11" s="323"/>
      <c r="F11" s="323"/>
      <c r="G11" s="324"/>
      <c r="H11" s="201">
        <v>0</v>
      </c>
      <c r="I11" s="201">
        <v>0</v>
      </c>
      <c r="J11" s="325">
        <f t="shared" si="0"/>
        <v>0</v>
      </c>
      <c r="K11" s="449" t="s">
        <v>1095</v>
      </c>
      <c r="L11" s="201">
        <v>0</v>
      </c>
      <c r="M11" s="201">
        <v>0</v>
      </c>
      <c r="N11" s="449" t="s">
        <v>1095</v>
      </c>
      <c r="O11" s="325">
        <f t="shared" si="1"/>
        <v>0</v>
      </c>
    </row>
    <row r="12" spans="1:15" customFormat="1" ht="12.75" customHeight="1" x14ac:dyDescent="0.3">
      <c r="A12" s="189" t="s">
        <v>596</v>
      </c>
      <c r="B12" s="332"/>
      <c r="C12" s="322" t="s">
        <v>859</v>
      </c>
      <c r="D12" s="323"/>
      <c r="E12" s="323"/>
      <c r="F12" s="323"/>
      <c r="G12" s="324"/>
      <c r="H12" s="201">
        <v>0</v>
      </c>
      <c r="I12" s="201">
        <v>0</v>
      </c>
      <c r="J12" s="325">
        <f t="shared" si="0"/>
        <v>0</v>
      </c>
      <c r="K12" s="449" t="s">
        <v>1095</v>
      </c>
      <c r="L12" s="201">
        <v>0</v>
      </c>
      <c r="M12" s="201">
        <v>0</v>
      </c>
      <c r="N12" s="449" t="s">
        <v>1095</v>
      </c>
      <c r="O12" s="325">
        <f t="shared" si="1"/>
        <v>0</v>
      </c>
    </row>
    <row r="13" spans="1:15" customFormat="1" ht="12.75" customHeight="1" x14ac:dyDescent="0.3">
      <c r="A13" s="189" t="s">
        <v>686</v>
      </c>
      <c r="B13" s="332"/>
      <c r="C13" s="322" t="s">
        <v>860</v>
      </c>
      <c r="D13" s="323"/>
      <c r="E13" s="323"/>
      <c r="F13" s="323"/>
      <c r="G13" s="324"/>
      <c r="H13" s="201">
        <v>0</v>
      </c>
      <c r="I13" s="201">
        <v>0</v>
      </c>
      <c r="J13" s="325">
        <f t="shared" si="0"/>
        <v>0</v>
      </c>
      <c r="K13" s="449" t="s">
        <v>1095</v>
      </c>
      <c r="L13" s="201">
        <v>0</v>
      </c>
      <c r="M13" s="201">
        <v>0</v>
      </c>
      <c r="N13" s="449" t="s">
        <v>1095</v>
      </c>
      <c r="O13" s="325">
        <f t="shared" si="1"/>
        <v>0</v>
      </c>
    </row>
    <row r="14" spans="1:15" customFormat="1" ht="12.75" customHeight="1" x14ac:dyDescent="0.3">
      <c r="A14" s="189" t="s">
        <v>688</v>
      </c>
      <c r="B14" s="332"/>
      <c r="C14" s="322" t="s">
        <v>861</v>
      </c>
      <c r="D14" s="323"/>
      <c r="E14" s="323"/>
      <c r="F14" s="323"/>
      <c r="G14" s="324"/>
      <c r="H14" s="201">
        <v>10918</v>
      </c>
      <c r="I14" s="201">
        <v>12659</v>
      </c>
      <c r="J14" s="325">
        <f t="shared" si="0"/>
        <v>23577</v>
      </c>
      <c r="K14" s="449" t="s">
        <v>1095</v>
      </c>
      <c r="L14" s="201">
        <v>10088</v>
      </c>
      <c r="M14" s="201">
        <v>322</v>
      </c>
      <c r="N14" s="449" t="s">
        <v>1095</v>
      </c>
      <c r="O14" s="325">
        <f t="shared" si="1"/>
        <v>33987</v>
      </c>
    </row>
    <row r="15" spans="1:15" customFormat="1" ht="12.75" customHeight="1" x14ac:dyDescent="0.3">
      <c r="A15" s="189" t="s">
        <v>690</v>
      </c>
      <c r="B15" s="332"/>
      <c r="C15" s="322" t="s">
        <v>862</v>
      </c>
      <c r="D15" s="323"/>
      <c r="E15" s="323"/>
      <c r="F15" s="323"/>
      <c r="G15" s="324"/>
      <c r="H15" s="201">
        <v>0</v>
      </c>
      <c r="I15" s="201">
        <v>0</v>
      </c>
      <c r="J15" s="325">
        <f t="shared" si="0"/>
        <v>0</v>
      </c>
      <c r="K15" s="449" t="s">
        <v>1095</v>
      </c>
      <c r="L15" s="201">
        <v>0</v>
      </c>
      <c r="M15" s="201">
        <v>0</v>
      </c>
      <c r="N15" s="449" t="s">
        <v>1095</v>
      </c>
      <c r="O15" s="325">
        <f t="shared" si="1"/>
        <v>0</v>
      </c>
    </row>
    <row r="16" spans="1:15" customFormat="1" ht="12.75" customHeight="1" x14ac:dyDescent="0.3">
      <c r="A16" s="189" t="s">
        <v>863</v>
      </c>
      <c r="B16" s="332"/>
      <c r="C16" s="322" t="s">
        <v>864</v>
      </c>
      <c r="D16" s="323"/>
      <c r="E16" s="323"/>
      <c r="F16" s="323"/>
      <c r="G16" s="324"/>
      <c r="H16" s="201">
        <v>6237</v>
      </c>
      <c r="I16" s="201">
        <v>3446</v>
      </c>
      <c r="J16" s="325">
        <f t="shared" si="0"/>
        <v>9683</v>
      </c>
      <c r="K16" s="449" t="s">
        <v>1095</v>
      </c>
      <c r="L16" s="201">
        <v>3200</v>
      </c>
      <c r="M16" s="201">
        <v>450</v>
      </c>
      <c r="N16" s="449" t="s">
        <v>1095</v>
      </c>
      <c r="O16" s="325">
        <f t="shared" si="1"/>
        <v>13333</v>
      </c>
    </row>
    <row r="17" spans="1:15" customFormat="1" ht="12.75" customHeight="1" x14ac:dyDescent="0.3">
      <c r="A17" s="189" t="s">
        <v>865</v>
      </c>
      <c r="B17" s="332"/>
      <c r="C17" s="322" t="s">
        <v>866</v>
      </c>
      <c r="D17" s="323"/>
      <c r="E17" s="323"/>
      <c r="F17" s="323"/>
      <c r="G17" s="324"/>
      <c r="H17" s="201">
        <v>15598</v>
      </c>
      <c r="I17" s="201">
        <v>9072</v>
      </c>
      <c r="J17" s="325">
        <f t="shared" si="0"/>
        <v>24670</v>
      </c>
      <c r="K17" s="449" t="s">
        <v>1095</v>
      </c>
      <c r="L17" s="201">
        <v>9756</v>
      </c>
      <c r="M17" s="201">
        <v>2006</v>
      </c>
      <c r="N17" s="449" t="s">
        <v>1095</v>
      </c>
      <c r="O17" s="325">
        <f t="shared" si="1"/>
        <v>36432</v>
      </c>
    </row>
    <row r="18" spans="1:15" customFormat="1" ht="12.75" customHeight="1" x14ac:dyDescent="0.3">
      <c r="A18" s="189" t="s">
        <v>867</v>
      </c>
      <c r="B18" s="332"/>
      <c r="C18" s="322" t="s">
        <v>868</v>
      </c>
      <c r="D18" s="323"/>
      <c r="E18" s="323"/>
      <c r="F18" s="323"/>
      <c r="G18" s="324"/>
      <c r="H18" s="201">
        <v>3472</v>
      </c>
      <c r="I18" s="201">
        <v>2241</v>
      </c>
      <c r="J18" s="325">
        <f t="shared" si="0"/>
        <v>5713</v>
      </c>
      <c r="K18" s="449" t="s">
        <v>1095</v>
      </c>
      <c r="L18" s="201">
        <v>3532</v>
      </c>
      <c r="M18" s="201">
        <v>223</v>
      </c>
      <c r="N18" s="449" t="s">
        <v>1095</v>
      </c>
      <c r="O18" s="325">
        <f t="shared" si="1"/>
        <v>9468</v>
      </c>
    </row>
    <row r="19" spans="1:15" customFormat="1" ht="12.75" customHeight="1" x14ac:dyDescent="0.3">
      <c r="A19" s="189" t="s">
        <v>869</v>
      </c>
      <c r="B19" s="332"/>
      <c r="C19" s="322" t="s">
        <v>870</v>
      </c>
      <c r="D19" s="323"/>
      <c r="E19" s="323"/>
      <c r="F19" s="323"/>
      <c r="G19" s="324"/>
      <c r="H19" s="201">
        <v>5548</v>
      </c>
      <c r="I19" s="201">
        <v>4902</v>
      </c>
      <c r="J19" s="325">
        <f t="shared" si="0"/>
        <v>10450</v>
      </c>
      <c r="K19" s="449" t="s">
        <v>1095</v>
      </c>
      <c r="L19" s="201">
        <v>5835</v>
      </c>
      <c r="M19" s="201">
        <v>334</v>
      </c>
      <c r="N19" s="449" t="s">
        <v>1095</v>
      </c>
      <c r="O19" s="325">
        <f t="shared" si="1"/>
        <v>16619</v>
      </c>
    </row>
    <row r="20" spans="1:15" customFormat="1" ht="12.75" customHeight="1" x14ac:dyDescent="0.3">
      <c r="A20" s="189" t="s">
        <v>871</v>
      </c>
      <c r="B20" s="332"/>
      <c r="C20" s="322" t="s">
        <v>872</v>
      </c>
      <c r="D20" s="323"/>
      <c r="E20" s="323"/>
      <c r="F20" s="323"/>
      <c r="G20" s="324"/>
      <c r="H20" s="201">
        <v>0</v>
      </c>
      <c r="I20" s="201">
        <v>0</v>
      </c>
      <c r="J20" s="325">
        <f t="shared" si="0"/>
        <v>0</v>
      </c>
      <c r="K20" s="449" t="s">
        <v>1095</v>
      </c>
      <c r="L20" s="201">
        <v>0</v>
      </c>
      <c r="M20" s="201">
        <v>0</v>
      </c>
      <c r="N20" s="449" t="s">
        <v>1095</v>
      </c>
      <c r="O20" s="325">
        <f t="shared" si="1"/>
        <v>0</v>
      </c>
    </row>
    <row r="21" spans="1:15" customFormat="1" ht="12.75" customHeight="1" x14ac:dyDescent="0.3">
      <c r="A21" s="189" t="s">
        <v>873</v>
      </c>
      <c r="B21" s="332"/>
      <c r="C21" s="322" t="s">
        <v>874</v>
      </c>
      <c r="D21" s="323"/>
      <c r="E21" s="323"/>
      <c r="F21" s="323"/>
      <c r="G21" s="324"/>
      <c r="H21" s="201">
        <v>1229</v>
      </c>
      <c r="I21" s="201">
        <v>35</v>
      </c>
      <c r="J21" s="325">
        <f t="shared" si="0"/>
        <v>1264</v>
      </c>
      <c r="K21" s="449" t="s">
        <v>1095</v>
      </c>
      <c r="L21" s="201">
        <v>1187</v>
      </c>
      <c r="M21" s="201">
        <v>67</v>
      </c>
      <c r="N21" s="449" t="s">
        <v>1095</v>
      </c>
      <c r="O21" s="325">
        <f t="shared" si="1"/>
        <v>2518</v>
      </c>
    </row>
    <row r="22" spans="1:15" customFormat="1" ht="12.75" customHeight="1" x14ac:dyDescent="0.3">
      <c r="A22" s="189" t="s">
        <v>875</v>
      </c>
      <c r="B22" s="332"/>
      <c r="C22" s="322" t="s">
        <v>876</v>
      </c>
      <c r="D22" s="323"/>
      <c r="E22" s="323"/>
      <c r="F22" s="323"/>
      <c r="G22" s="324"/>
      <c r="H22" s="201">
        <v>0</v>
      </c>
      <c r="I22" s="201">
        <v>0</v>
      </c>
      <c r="J22" s="325">
        <f t="shared" si="0"/>
        <v>0</v>
      </c>
      <c r="K22" s="449" t="s">
        <v>1095</v>
      </c>
      <c r="L22" s="201">
        <v>0</v>
      </c>
      <c r="M22" s="201">
        <v>0</v>
      </c>
      <c r="N22" s="449" t="s">
        <v>1095</v>
      </c>
      <c r="O22" s="325">
        <f t="shared" si="1"/>
        <v>0</v>
      </c>
    </row>
    <row r="23" spans="1:15" customFormat="1" ht="12.75" customHeight="1" x14ac:dyDescent="0.3">
      <c r="A23" s="189" t="s">
        <v>877</v>
      </c>
      <c r="B23" s="332"/>
      <c r="C23" s="322" t="s">
        <v>878</v>
      </c>
      <c r="D23" s="323"/>
      <c r="E23" s="323"/>
      <c r="F23" s="323"/>
      <c r="G23" s="324"/>
      <c r="H23" s="201">
        <v>1999</v>
      </c>
      <c r="I23" s="201">
        <v>3209</v>
      </c>
      <c r="J23" s="325">
        <f t="shared" si="0"/>
        <v>5208</v>
      </c>
      <c r="K23" s="449" t="s">
        <v>1095</v>
      </c>
      <c r="L23" s="201">
        <v>2693</v>
      </c>
      <c r="M23" s="201">
        <v>365</v>
      </c>
      <c r="N23" s="449" t="s">
        <v>1095</v>
      </c>
      <c r="O23" s="325">
        <f t="shared" si="1"/>
        <v>8266</v>
      </c>
    </row>
    <row r="24" spans="1:15" customFormat="1" ht="12.75" customHeight="1" x14ac:dyDescent="0.3">
      <c r="A24" s="189" t="s">
        <v>879</v>
      </c>
      <c r="B24" s="332"/>
      <c r="C24" s="322" t="s">
        <v>880</v>
      </c>
      <c r="D24" s="323"/>
      <c r="E24" s="323"/>
      <c r="F24" s="323"/>
      <c r="G24" s="324"/>
      <c r="H24" s="201">
        <v>3374</v>
      </c>
      <c r="I24" s="201">
        <v>346</v>
      </c>
      <c r="J24" s="325">
        <f t="shared" si="0"/>
        <v>3720</v>
      </c>
      <c r="K24" s="449" t="s">
        <v>1095</v>
      </c>
      <c r="L24" s="201">
        <v>2097</v>
      </c>
      <c r="M24" s="201">
        <v>128</v>
      </c>
      <c r="N24" s="449" t="s">
        <v>1095</v>
      </c>
      <c r="O24" s="325">
        <f t="shared" si="1"/>
        <v>5945</v>
      </c>
    </row>
    <row r="25" spans="1:15" customFormat="1" ht="12.75" customHeight="1" x14ac:dyDescent="0.3">
      <c r="A25" s="189" t="s">
        <v>881</v>
      </c>
      <c r="B25" s="332"/>
      <c r="C25" s="322" t="s">
        <v>882</v>
      </c>
      <c r="D25" s="323"/>
      <c r="E25" s="323"/>
      <c r="F25" s="323"/>
      <c r="G25" s="324"/>
      <c r="H25" s="201">
        <v>2028</v>
      </c>
      <c r="I25" s="201">
        <v>294</v>
      </c>
      <c r="J25" s="325">
        <f t="shared" si="0"/>
        <v>2322</v>
      </c>
      <c r="K25" s="449" t="s">
        <v>1095</v>
      </c>
      <c r="L25" s="201">
        <v>1916</v>
      </c>
      <c r="M25" s="201">
        <v>568</v>
      </c>
      <c r="N25" s="449" t="s">
        <v>1095</v>
      </c>
      <c r="O25" s="325">
        <f t="shared" si="1"/>
        <v>4806</v>
      </c>
    </row>
    <row r="26" spans="1:15" customFormat="1" ht="12.75" customHeight="1" x14ac:dyDescent="0.3">
      <c r="A26" s="189" t="s">
        <v>883</v>
      </c>
      <c r="B26" s="332"/>
      <c r="C26" s="322" t="s">
        <v>884</v>
      </c>
      <c r="D26" s="323"/>
      <c r="E26" s="323"/>
      <c r="F26" s="323"/>
      <c r="G26" s="324"/>
      <c r="H26" s="201">
        <v>6605</v>
      </c>
      <c r="I26" s="201">
        <v>5104</v>
      </c>
      <c r="J26" s="325">
        <f t="shared" si="0"/>
        <v>11709</v>
      </c>
      <c r="K26" s="449" t="s">
        <v>1095</v>
      </c>
      <c r="L26" s="201">
        <v>7106</v>
      </c>
      <c r="M26" s="201">
        <v>90</v>
      </c>
      <c r="N26" s="449" t="s">
        <v>1095</v>
      </c>
      <c r="O26" s="325">
        <f t="shared" si="1"/>
        <v>18905</v>
      </c>
    </row>
    <row r="27" spans="1:15" customFormat="1" ht="12.75" customHeight="1" x14ac:dyDescent="0.3">
      <c r="A27" s="189" t="s">
        <v>885</v>
      </c>
      <c r="B27" s="332"/>
      <c r="C27" s="322" t="s">
        <v>886</v>
      </c>
      <c r="D27" s="323"/>
      <c r="E27" s="323"/>
      <c r="F27" s="323"/>
      <c r="G27" s="324"/>
      <c r="H27" s="201">
        <v>4225</v>
      </c>
      <c r="I27" s="201">
        <v>1241</v>
      </c>
      <c r="J27" s="325">
        <f t="shared" si="0"/>
        <v>5466</v>
      </c>
      <c r="K27" s="449" t="s">
        <v>1095</v>
      </c>
      <c r="L27" s="201">
        <v>2200</v>
      </c>
      <c r="M27" s="201">
        <v>0</v>
      </c>
      <c r="N27" s="449" t="s">
        <v>1095</v>
      </c>
      <c r="O27" s="325">
        <f t="shared" si="1"/>
        <v>7666</v>
      </c>
    </row>
    <row r="28" spans="1:15" customFormat="1" ht="12.75" customHeight="1" x14ac:dyDescent="0.3">
      <c r="A28" s="189" t="s">
        <v>887</v>
      </c>
      <c r="B28" s="332"/>
      <c r="C28" s="322" t="s">
        <v>888</v>
      </c>
      <c r="D28" s="323"/>
      <c r="E28" s="323"/>
      <c r="F28" s="323"/>
      <c r="G28" s="324"/>
      <c r="H28" s="201">
        <v>3528</v>
      </c>
      <c r="I28" s="201">
        <v>325</v>
      </c>
      <c r="J28" s="325">
        <f t="shared" si="0"/>
        <v>3853</v>
      </c>
      <c r="K28" s="449" t="s">
        <v>1095</v>
      </c>
      <c r="L28" s="201">
        <v>1404</v>
      </c>
      <c r="M28" s="201">
        <v>0</v>
      </c>
      <c r="N28" s="449" t="s">
        <v>1095</v>
      </c>
      <c r="O28" s="325">
        <f t="shared" si="1"/>
        <v>5257</v>
      </c>
    </row>
    <row r="29" spans="1:15" customFormat="1" ht="12.75" customHeight="1" x14ac:dyDescent="0.3">
      <c r="A29" s="189" t="s">
        <v>889</v>
      </c>
      <c r="B29" s="332"/>
      <c r="C29" s="322" t="s">
        <v>890</v>
      </c>
      <c r="D29" s="323"/>
      <c r="E29" s="323"/>
      <c r="F29" s="323"/>
      <c r="G29" s="324"/>
      <c r="H29" s="201">
        <v>1782</v>
      </c>
      <c r="I29" s="201">
        <v>314</v>
      </c>
      <c r="J29" s="325">
        <f t="shared" si="0"/>
        <v>2096</v>
      </c>
      <c r="K29" s="449" t="s">
        <v>1095</v>
      </c>
      <c r="L29" s="201">
        <v>1473</v>
      </c>
      <c r="M29" s="201">
        <v>0</v>
      </c>
      <c r="N29" s="449" t="s">
        <v>1095</v>
      </c>
      <c r="O29" s="325">
        <f t="shared" si="1"/>
        <v>3569</v>
      </c>
    </row>
    <row r="30" spans="1:15" customFormat="1" ht="12.75" customHeight="1" x14ac:dyDescent="0.3">
      <c r="A30" s="189" t="s">
        <v>891</v>
      </c>
      <c r="B30" s="332"/>
      <c r="C30" s="322" t="s">
        <v>892</v>
      </c>
      <c r="D30" s="323"/>
      <c r="E30" s="323"/>
      <c r="F30" s="323"/>
      <c r="G30" s="324"/>
      <c r="H30" s="201">
        <v>3182</v>
      </c>
      <c r="I30" s="201">
        <v>648</v>
      </c>
      <c r="J30" s="325">
        <f t="shared" si="0"/>
        <v>3830</v>
      </c>
      <c r="K30" s="449" t="s">
        <v>1095</v>
      </c>
      <c r="L30" s="201">
        <v>935</v>
      </c>
      <c r="M30" s="201">
        <v>0</v>
      </c>
      <c r="N30" s="449" t="s">
        <v>1095</v>
      </c>
      <c r="O30" s="325">
        <f t="shared" si="1"/>
        <v>4765</v>
      </c>
    </row>
    <row r="31" spans="1:15" customFormat="1" ht="12.75" customHeight="1" x14ac:dyDescent="0.3">
      <c r="A31" s="189" t="s">
        <v>893</v>
      </c>
      <c r="B31" s="332"/>
      <c r="C31" s="322" t="s">
        <v>894</v>
      </c>
      <c r="D31" s="323"/>
      <c r="E31" s="323"/>
      <c r="F31" s="323"/>
      <c r="G31" s="324"/>
      <c r="H31" s="201">
        <v>950</v>
      </c>
      <c r="I31" s="201">
        <v>115</v>
      </c>
      <c r="J31" s="325">
        <f t="shared" si="0"/>
        <v>1065</v>
      </c>
      <c r="K31" s="449" t="s">
        <v>1095</v>
      </c>
      <c r="L31" s="201">
        <v>199</v>
      </c>
      <c r="M31" s="201">
        <v>0</v>
      </c>
      <c r="N31" s="449" t="s">
        <v>1095</v>
      </c>
      <c r="O31" s="325">
        <f t="shared" si="1"/>
        <v>1264</v>
      </c>
    </row>
    <row r="32" spans="1:15" customFormat="1" ht="12.75" customHeight="1" x14ac:dyDescent="0.3">
      <c r="A32" s="189" t="s">
        <v>895</v>
      </c>
      <c r="B32" s="332"/>
      <c r="C32" s="322" t="s">
        <v>896</v>
      </c>
      <c r="D32" s="323"/>
      <c r="E32" s="323"/>
      <c r="F32" s="323"/>
      <c r="G32" s="324"/>
      <c r="H32" s="201">
        <v>1695</v>
      </c>
      <c r="I32" s="201">
        <v>111</v>
      </c>
      <c r="J32" s="325">
        <f t="shared" si="0"/>
        <v>1806</v>
      </c>
      <c r="K32" s="449" t="s">
        <v>1095</v>
      </c>
      <c r="L32" s="201">
        <v>400</v>
      </c>
      <c r="M32" s="201">
        <v>0</v>
      </c>
      <c r="N32" s="449" t="s">
        <v>1095</v>
      </c>
      <c r="O32" s="325">
        <f t="shared" si="1"/>
        <v>2206</v>
      </c>
    </row>
    <row r="33" spans="1:15" customFormat="1" ht="12.75" customHeight="1" x14ac:dyDescent="0.3">
      <c r="A33" s="189" t="s">
        <v>897</v>
      </c>
      <c r="B33" s="332"/>
      <c r="C33" s="322" t="s">
        <v>898</v>
      </c>
      <c r="D33" s="323"/>
      <c r="E33" s="323"/>
      <c r="F33" s="323"/>
      <c r="G33" s="324"/>
      <c r="H33" s="201">
        <v>3330</v>
      </c>
      <c r="I33" s="201">
        <v>561</v>
      </c>
      <c r="J33" s="325">
        <f t="shared" si="0"/>
        <v>3891</v>
      </c>
      <c r="K33" s="449" t="s">
        <v>1095</v>
      </c>
      <c r="L33" s="201">
        <v>794</v>
      </c>
      <c r="M33" s="201">
        <v>0</v>
      </c>
      <c r="N33" s="449" t="s">
        <v>1095</v>
      </c>
      <c r="O33" s="325">
        <f t="shared" si="1"/>
        <v>4685</v>
      </c>
    </row>
    <row r="34" spans="1:15" customFormat="1" ht="12.75" customHeight="1" x14ac:dyDescent="0.3">
      <c r="A34" s="189" t="s">
        <v>899</v>
      </c>
      <c r="B34" s="332"/>
      <c r="C34" s="322" t="s">
        <v>900</v>
      </c>
      <c r="D34" s="323"/>
      <c r="E34" s="323"/>
      <c r="F34" s="323"/>
      <c r="G34" s="324"/>
      <c r="H34" s="201">
        <v>3599</v>
      </c>
      <c r="I34" s="201">
        <v>649</v>
      </c>
      <c r="J34" s="325">
        <f t="shared" si="0"/>
        <v>4248</v>
      </c>
      <c r="K34" s="449" t="s">
        <v>1095</v>
      </c>
      <c r="L34" s="201">
        <v>1539</v>
      </c>
      <c r="M34" s="201">
        <v>0</v>
      </c>
      <c r="N34" s="449" t="s">
        <v>1095</v>
      </c>
      <c r="O34" s="325">
        <f t="shared" si="1"/>
        <v>5787</v>
      </c>
    </row>
    <row r="35" spans="1:15" customFormat="1" ht="12.75" customHeight="1" x14ac:dyDescent="0.3">
      <c r="A35" s="189" t="s">
        <v>901</v>
      </c>
      <c r="B35" s="332"/>
      <c r="C35" s="322" t="s">
        <v>902</v>
      </c>
      <c r="D35" s="323"/>
      <c r="E35" s="323"/>
      <c r="F35" s="323"/>
      <c r="G35" s="324"/>
      <c r="H35" s="201">
        <v>6172</v>
      </c>
      <c r="I35" s="201">
        <v>1505</v>
      </c>
      <c r="J35" s="325">
        <f t="shared" si="0"/>
        <v>7677</v>
      </c>
      <c r="K35" s="449" t="s">
        <v>1095</v>
      </c>
      <c r="L35" s="201">
        <v>999</v>
      </c>
      <c r="M35" s="201">
        <v>18</v>
      </c>
      <c r="N35" s="449" t="s">
        <v>1095</v>
      </c>
      <c r="O35" s="325">
        <f t="shared" si="1"/>
        <v>8694</v>
      </c>
    </row>
    <row r="36" spans="1:15" customFormat="1" ht="12.75" customHeight="1" x14ac:dyDescent="0.3">
      <c r="A36" s="189" t="s">
        <v>903</v>
      </c>
      <c r="B36" s="332"/>
      <c r="C36" s="322" t="s">
        <v>904</v>
      </c>
      <c r="D36" s="323"/>
      <c r="E36" s="323"/>
      <c r="F36" s="323"/>
      <c r="G36" s="324"/>
      <c r="H36" s="201">
        <v>2586</v>
      </c>
      <c r="I36" s="201">
        <v>214</v>
      </c>
      <c r="J36" s="325">
        <f t="shared" si="0"/>
        <v>2800</v>
      </c>
      <c r="K36" s="449" t="s">
        <v>1095</v>
      </c>
      <c r="L36" s="201">
        <v>623</v>
      </c>
      <c r="M36" s="201">
        <v>0</v>
      </c>
      <c r="N36" s="449" t="s">
        <v>1095</v>
      </c>
      <c r="O36" s="325">
        <f t="shared" si="1"/>
        <v>3423</v>
      </c>
    </row>
    <row r="37" spans="1:15" customFormat="1" ht="12.75" customHeight="1" x14ac:dyDescent="0.3">
      <c r="A37" s="189" t="s">
        <v>905</v>
      </c>
      <c r="B37" s="332"/>
      <c r="C37" s="322" t="s">
        <v>906</v>
      </c>
      <c r="D37" s="323"/>
      <c r="E37" s="323"/>
      <c r="F37" s="323"/>
      <c r="G37" s="324"/>
      <c r="H37" s="201">
        <v>3722</v>
      </c>
      <c r="I37" s="201">
        <v>2800</v>
      </c>
      <c r="J37" s="325">
        <f t="shared" si="0"/>
        <v>6522</v>
      </c>
      <c r="K37" s="449" t="s">
        <v>1095</v>
      </c>
      <c r="L37" s="201">
        <v>2010</v>
      </c>
      <c r="M37" s="201">
        <v>0</v>
      </c>
      <c r="N37" s="449" t="s">
        <v>1095</v>
      </c>
      <c r="O37" s="325">
        <f t="shared" si="1"/>
        <v>8532</v>
      </c>
    </row>
    <row r="38" spans="1:15" customFormat="1" ht="12.75" customHeight="1" x14ac:dyDescent="0.3">
      <c r="A38" s="189" t="s">
        <v>907</v>
      </c>
      <c r="B38" s="332"/>
      <c r="C38" s="322" t="s">
        <v>908</v>
      </c>
      <c r="D38" s="323"/>
      <c r="E38" s="323"/>
      <c r="F38" s="323"/>
      <c r="G38" s="324"/>
      <c r="H38" s="201">
        <v>8458</v>
      </c>
      <c r="I38" s="201">
        <v>4609</v>
      </c>
      <c r="J38" s="325">
        <f t="shared" si="0"/>
        <v>13067</v>
      </c>
      <c r="K38" s="449" t="s">
        <v>1095</v>
      </c>
      <c r="L38" s="201">
        <v>6366</v>
      </c>
      <c r="M38" s="201">
        <v>12</v>
      </c>
      <c r="N38" s="449" t="s">
        <v>1095</v>
      </c>
      <c r="O38" s="325">
        <f t="shared" si="1"/>
        <v>19445</v>
      </c>
    </row>
    <row r="39" spans="1:15" customFormat="1" ht="12.75" customHeight="1" x14ac:dyDescent="0.3">
      <c r="A39" s="189" t="s">
        <v>909</v>
      </c>
      <c r="B39" s="332"/>
      <c r="C39" s="322" t="s">
        <v>910</v>
      </c>
      <c r="D39" s="323"/>
      <c r="E39" s="323"/>
      <c r="F39" s="323"/>
      <c r="G39" s="324"/>
      <c r="H39" s="201">
        <v>0</v>
      </c>
      <c r="I39" s="201">
        <v>0</v>
      </c>
      <c r="J39" s="325">
        <f t="shared" si="0"/>
        <v>0</v>
      </c>
      <c r="K39" s="449" t="s">
        <v>1095</v>
      </c>
      <c r="L39" s="201">
        <v>0</v>
      </c>
      <c r="M39" s="201">
        <v>0</v>
      </c>
      <c r="N39" s="449" t="s">
        <v>1095</v>
      </c>
      <c r="O39" s="325">
        <f t="shared" si="1"/>
        <v>0</v>
      </c>
    </row>
    <row r="40" spans="1:15" customFormat="1" ht="12.75" customHeight="1" x14ac:dyDescent="0.3">
      <c r="A40" s="189" t="s">
        <v>911</v>
      </c>
      <c r="B40" s="332"/>
      <c r="C40" s="322" t="s">
        <v>912</v>
      </c>
      <c r="D40" s="323"/>
      <c r="E40" s="323"/>
      <c r="F40" s="323"/>
      <c r="G40" s="324"/>
      <c r="H40" s="201">
        <v>9581</v>
      </c>
      <c r="I40" s="201">
        <v>2814</v>
      </c>
      <c r="J40" s="325">
        <f t="shared" si="0"/>
        <v>12395</v>
      </c>
      <c r="K40" s="449" t="s">
        <v>1095</v>
      </c>
      <c r="L40" s="201">
        <v>3410</v>
      </c>
      <c r="M40" s="201">
        <v>119</v>
      </c>
      <c r="N40" s="449" t="s">
        <v>1095</v>
      </c>
      <c r="O40" s="325">
        <f t="shared" si="1"/>
        <v>15924</v>
      </c>
    </row>
    <row r="41" spans="1:15" customFormat="1" ht="12.75" customHeight="1" x14ac:dyDescent="0.3">
      <c r="A41" s="189" t="s">
        <v>913</v>
      </c>
      <c r="B41" s="332"/>
      <c r="C41" s="322" t="s">
        <v>914</v>
      </c>
      <c r="D41" s="323"/>
      <c r="E41" s="323"/>
      <c r="F41" s="323"/>
      <c r="G41" s="324"/>
      <c r="H41" s="201">
        <v>3121</v>
      </c>
      <c r="I41" s="201">
        <v>1112</v>
      </c>
      <c r="J41" s="325">
        <f t="shared" si="0"/>
        <v>4233</v>
      </c>
      <c r="K41" s="449" t="s">
        <v>1095</v>
      </c>
      <c r="L41" s="201">
        <v>818</v>
      </c>
      <c r="M41" s="201">
        <v>0</v>
      </c>
      <c r="N41" s="449" t="s">
        <v>1095</v>
      </c>
      <c r="O41" s="325">
        <f t="shared" si="1"/>
        <v>5051</v>
      </c>
    </row>
    <row r="42" spans="1:15" customFormat="1" ht="12.75" customHeight="1" x14ac:dyDescent="0.3">
      <c r="A42" s="189" t="s">
        <v>915</v>
      </c>
      <c r="B42" s="332"/>
      <c r="C42" s="322" t="s">
        <v>916</v>
      </c>
      <c r="D42" s="323"/>
      <c r="E42" s="323"/>
      <c r="F42" s="323"/>
      <c r="G42" s="324"/>
      <c r="H42" s="201">
        <v>7049</v>
      </c>
      <c r="I42" s="201">
        <v>1942</v>
      </c>
      <c r="J42" s="325">
        <f t="shared" si="0"/>
        <v>8991</v>
      </c>
      <c r="K42" s="449" t="s">
        <v>1095</v>
      </c>
      <c r="L42" s="201">
        <v>1522</v>
      </c>
      <c r="M42" s="201">
        <v>19</v>
      </c>
      <c r="N42" s="449" t="s">
        <v>1095</v>
      </c>
      <c r="O42" s="325">
        <f t="shared" si="1"/>
        <v>10532</v>
      </c>
    </row>
    <row r="43" spans="1:15" customFormat="1" ht="12.75" customHeight="1" x14ac:dyDescent="0.3">
      <c r="A43" s="189" t="s">
        <v>917</v>
      </c>
      <c r="B43" s="332"/>
      <c r="C43" s="322" t="s">
        <v>918</v>
      </c>
      <c r="D43" s="323"/>
      <c r="E43" s="323"/>
      <c r="F43" s="323"/>
      <c r="G43" s="324"/>
      <c r="H43" s="201">
        <v>2896</v>
      </c>
      <c r="I43" s="201">
        <v>788</v>
      </c>
      <c r="J43" s="325">
        <f t="shared" si="0"/>
        <v>3684</v>
      </c>
      <c r="K43" s="449" t="s">
        <v>1095</v>
      </c>
      <c r="L43" s="201">
        <v>1265</v>
      </c>
      <c r="M43" s="201">
        <v>0</v>
      </c>
      <c r="N43" s="449" t="s">
        <v>1095</v>
      </c>
      <c r="O43" s="325">
        <f t="shared" si="1"/>
        <v>4949</v>
      </c>
    </row>
    <row r="44" spans="1:15" customFormat="1" ht="12.75" customHeight="1" x14ac:dyDescent="0.3">
      <c r="A44" s="189" t="s">
        <v>919</v>
      </c>
      <c r="B44" s="332"/>
      <c r="C44" s="322" t="s">
        <v>920</v>
      </c>
      <c r="D44" s="323"/>
      <c r="E44" s="323"/>
      <c r="F44" s="323"/>
      <c r="G44" s="324"/>
      <c r="H44" s="201">
        <v>3860</v>
      </c>
      <c r="I44" s="201">
        <v>1329</v>
      </c>
      <c r="J44" s="325">
        <f t="shared" si="0"/>
        <v>5189</v>
      </c>
      <c r="K44" s="449" t="s">
        <v>1095</v>
      </c>
      <c r="L44" s="201">
        <v>893</v>
      </c>
      <c r="M44" s="201">
        <v>0</v>
      </c>
      <c r="N44" s="449" t="s">
        <v>1095</v>
      </c>
      <c r="O44" s="325">
        <f t="shared" si="1"/>
        <v>6082</v>
      </c>
    </row>
    <row r="45" spans="1:15" customFormat="1" ht="12.75" customHeight="1" x14ac:dyDescent="0.3">
      <c r="A45" s="189" t="s">
        <v>921</v>
      </c>
      <c r="B45" s="332"/>
      <c r="C45" s="322" t="s">
        <v>922</v>
      </c>
      <c r="D45" s="323"/>
      <c r="E45" s="323"/>
      <c r="F45" s="323"/>
      <c r="G45" s="324"/>
      <c r="H45" s="201">
        <v>1292</v>
      </c>
      <c r="I45" s="201">
        <v>374</v>
      </c>
      <c r="J45" s="325">
        <f t="shared" si="0"/>
        <v>1666</v>
      </c>
      <c r="K45" s="449" t="s">
        <v>1095</v>
      </c>
      <c r="L45" s="201">
        <v>696</v>
      </c>
      <c r="M45" s="201">
        <v>0</v>
      </c>
      <c r="N45" s="449" t="s">
        <v>1095</v>
      </c>
      <c r="O45" s="325">
        <f t="shared" si="1"/>
        <v>2362</v>
      </c>
    </row>
    <row r="46" spans="1:15" customFormat="1" ht="12.75" customHeight="1" x14ac:dyDescent="0.3">
      <c r="A46" s="189" t="s">
        <v>923</v>
      </c>
      <c r="B46" s="332"/>
      <c r="C46" s="322" t="s">
        <v>924</v>
      </c>
      <c r="D46" s="323"/>
      <c r="E46" s="323"/>
      <c r="F46" s="323"/>
      <c r="G46" s="324"/>
      <c r="H46" s="201">
        <v>2214</v>
      </c>
      <c r="I46" s="201">
        <v>1162</v>
      </c>
      <c r="J46" s="325">
        <f t="shared" si="0"/>
        <v>3376</v>
      </c>
      <c r="K46" s="449" t="s">
        <v>1095</v>
      </c>
      <c r="L46" s="201">
        <v>940</v>
      </c>
      <c r="M46" s="201">
        <v>54</v>
      </c>
      <c r="N46" s="449" t="s">
        <v>1095</v>
      </c>
      <c r="O46" s="325">
        <f t="shared" si="1"/>
        <v>4370</v>
      </c>
    </row>
    <row r="47" spans="1:15" customFormat="1" ht="12.75" customHeight="1" x14ac:dyDescent="0.3">
      <c r="A47" s="189" t="s">
        <v>925</v>
      </c>
      <c r="B47" s="332"/>
      <c r="C47" s="322" t="s">
        <v>926</v>
      </c>
      <c r="D47" s="323"/>
      <c r="E47" s="323"/>
      <c r="F47" s="323"/>
      <c r="G47" s="324"/>
      <c r="H47" s="201">
        <v>2047</v>
      </c>
      <c r="I47" s="201">
        <v>365</v>
      </c>
      <c r="J47" s="325">
        <f t="shared" si="0"/>
        <v>2412</v>
      </c>
      <c r="K47" s="449" t="s">
        <v>1095</v>
      </c>
      <c r="L47" s="201">
        <v>1112</v>
      </c>
      <c r="M47" s="201">
        <v>0</v>
      </c>
      <c r="N47" s="449" t="s">
        <v>1095</v>
      </c>
      <c r="O47" s="325">
        <f t="shared" si="1"/>
        <v>3524</v>
      </c>
    </row>
    <row r="48" spans="1:15" customFormat="1" ht="12.75" customHeight="1" x14ac:dyDescent="0.3">
      <c r="A48" s="189" t="s">
        <v>927</v>
      </c>
      <c r="B48" s="332"/>
      <c r="C48" s="322" t="s">
        <v>928</v>
      </c>
      <c r="D48" s="323"/>
      <c r="E48" s="323"/>
      <c r="F48" s="323"/>
      <c r="G48" s="324"/>
      <c r="H48" s="201">
        <v>6545</v>
      </c>
      <c r="I48" s="201">
        <v>4312</v>
      </c>
      <c r="J48" s="325">
        <f t="shared" si="0"/>
        <v>10857</v>
      </c>
      <c r="K48" s="449" t="s">
        <v>1095</v>
      </c>
      <c r="L48" s="201">
        <v>2122</v>
      </c>
      <c r="M48" s="201">
        <v>0</v>
      </c>
      <c r="N48" s="449" t="s">
        <v>1095</v>
      </c>
      <c r="O48" s="325">
        <f t="shared" si="1"/>
        <v>12979</v>
      </c>
    </row>
    <row r="49" spans="1:22" customFormat="1" ht="12.75" customHeight="1" x14ac:dyDescent="0.3">
      <c r="A49" s="189" t="s">
        <v>929</v>
      </c>
      <c r="B49" s="332"/>
      <c r="C49" s="322" t="s">
        <v>930</v>
      </c>
      <c r="D49" s="323"/>
      <c r="E49" s="323"/>
      <c r="F49" s="323"/>
      <c r="G49" s="324"/>
      <c r="H49" s="201">
        <v>1354</v>
      </c>
      <c r="I49" s="201">
        <v>56</v>
      </c>
      <c r="J49" s="325">
        <f t="shared" si="0"/>
        <v>1410</v>
      </c>
      <c r="K49" s="449" t="s">
        <v>1095</v>
      </c>
      <c r="L49" s="201">
        <v>595</v>
      </c>
      <c r="M49" s="201">
        <v>0</v>
      </c>
      <c r="N49" s="449" t="s">
        <v>1095</v>
      </c>
      <c r="O49" s="325">
        <f t="shared" si="1"/>
        <v>2005</v>
      </c>
    </row>
    <row r="50" spans="1:22" customFormat="1" ht="12.75" customHeight="1" x14ac:dyDescent="0.3">
      <c r="A50" s="189" t="s">
        <v>931</v>
      </c>
      <c r="B50" s="332"/>
      <c r="C50" s="322" t="s">
        <v>932</v>
      </c>
      <c r="D50" s="323"/>
      <c r="E50" s="323"/>
      <c r="F50" s="323"/>
      <c r="G50" s="324"/>
      <c r="H50" s="201">
        <v>0</v>
      </c>
      <c r="I50" s="201">
        <v>0</v>
      </c>
      <c r="J50" s="325">
        <f t="shared" si="0"/>
        <v>0</v>
      </c>
      <c r="K50" s="449" t="s">
        <v>1095</v>
      </c>
      <c r="L50" s="201">
        <v>0</v>
      </c>
      <c r="M50" s="201">
        <v>0</v>
      </c>
      <c r="N50" s="449" t="s">
        <v>1095</v>
      </c>
      <c r="O50" s="325">
        <f t="shared" si="1"/>
        <v>0</v>
      </c>
    </row>
    <row r="51" spans="1:22" customFormat="1" ht="12.75" customHeight="1" x14ac:dyDescent="0.3">
      <c r="A51" s="189" t="s">
        <v>933</v>
      </c>
      <c r="B51" s="326" t="s">
        <v>934</v>
      </c>
      <c r="C51" s="327"/>
      <c r="D51" s="327"/>
      <c r="E51" s="327"/>
      <c r="F51" s="327"/>
      <c r="G51" s="328"/>
      <c r="H51" s="306">
        <f>SUM(H6:H50)</f>
        <v>185026</v>
      </c>
      <c r="I51" s="306">
        <f>SUM(I6:I50)</f>
        <v>91998</v>
      </c>
      <c r="J51" s="306">
        <f>SUM(J6:J50)</f>
        <v>277024</v>
      </c>
      <c r="K51" s="450" t="s">
        <v>1095</v>
      </c>
      <c r="L51" s="306">
        <f>SUM(L6:L50)</f>
        <v>88700</v>
      </c>
      <c r="M51" s="306">
        <f>SUM(M6:M50)</f>
        <v>5596</v>
      </c>
      <c r="N51" s="450" t="s">
        <v>1095</v>
      </c>
      <c r="O51" s="306">
        <f t="shared" si="1"/>
        <v>371320</v>
      </c>
    </row>
    <row r="52" spans="1:22" customFormat="1" ht="12.75" customHeight="1" x14ac:dyDescent="0.3">
      <c r="A52" s="189"/>
      <c r="B52" s="18"/>
      <c r="C52" s="323"/>
      <c r="D52" s="323"/>
      <c r="E52" s="323"/>
      <c r="F52" s="323"/>
      <c r="G52" s="27"/>
      <c r="H52" s="26"/>
      <c r="I52" s="26"/>
      <c r="J52" s="26"/>
      <c r="K52" s="449"/>
      <c r="L52" s="26"/>
      <c r="M52" s="26"/>
      <c r="N52" s="449"/>
      <c r="O52" s="26"/>
    </row>
    <row r="53" spans="1:22" customFormat="1" ht="12.75" customHeight="1" x14ac:dyDescent="0.3">
      <c r="A53" s="189">
        <v>2</v>
      </c>
      <c r="B53" s="321" t="s">
        <v>935</v>
      </c>
      <c r="C53" s="322"/>
      <c r="D53" s="322"/>
      <c r="E53" s="322"/>
      <c r="F53" s="322"/>
      <c r="G53" s="330"/>
      <c r="H53" s="201">
        <v>0</v>
      </c>
      <c r="I53" s="201">
        <v>26665</v>
      </c>
      <c r="J53" s="325">
        <f>SUM(H53:I53)</f>
        <v>26665</v>
      </c>
      <c r="K53" s="449" t="s">
        <v>1095</v>
      </c>
      <c r="L53" s="201">
        <v>9032</v>
      </c>
      <c r="M53" s="201">
        <v>2909</v>
      </c>
      <c r="N53" s="449" t="s">
        <v>1095</v>
      </c>
      <c r="O53" s="325">
        <f>SUM(J53:M53)</f>
        <v>38606</v>
      </c>
    </row>
    <row r="54" spans="1:22" customFormat="1" ht="12.75" customHeight="1" x14ac:dyDescent="0.3">
      <c r="A54" s="189"/>
      <c r="B54" s="18"/>
      <c r="C54" s="323"/>
      <c r="D54" s="323"/>
      <c r="E54" s="323"/>
      <c r="F54" s="323"/>
      <c r="G54" s="27"/>
      <c r="H54" s="26"/>
      <c r="I54" s="26"/>
      <c r="J54" s="26"/>
      <c r="K54" s="449"/>
      <c r="L54" s="26"/>
      <c r="M54" s="26"/>
      <c r="N54" s="449"/>
      <c r="O54" s="26"/>
    </row>
    <row r="55" spans="1:22" customFormat="1" ht="12.75" customHeight="1" x14ac:dyDescent="0.3">
      <c r="A55" s="189">
        <v>3</v>
      </c>
      <c r="B55" s="318" t="s">
        <v>936</v>
      </c>
      <c r="C55" s="319"/>
      <c r="D55" s="319"/>
      <c r="E55" s="319"/>
      <c r="F55" s="319"/>
      <c r="G55" s="320"/>
      <c r="H55" s="193"/>
      <c r="I55" s="193"/>
      <c r="J55" s="193"/>
      <c r="K55" s="448"/>
      <c r="L55" s="193"/>
      <c r="M55" s="193"/>
      <c r="N55" s="448"/>
      <c r="O55" s="193"/>
    </row>
    <row r="56" spans="1:22" customFormat="1" ht="12.75" customHeight="1" x14ac:dyDescent="0.3">
      <c r="A56" s="189" t="s">
        <v>699</v>
      </c>
      <c r="B56" s="332"/>
      <c r="C56" s="322" t="s">
        <v>937</v>
      </c>
      <c r="D56" s="323"/>
      <c r="E56" s="323"/>
      <c r="F56" s="323"/>
      <c r="G56" s="324"/>
      <c r="H56" s="201">
        <v>264</v>
      </c>
      <c r="I56" s="201">
        <v>26796</v>
      </c>
      <c r="J56" s="325">
        <f>SUM(H56:I56)</f>
        <v>27060</v>
      </c>
      <c r="K56" s="449" t="s">
        <v>1095</v>
      </c>
      <c r="L56" s="201">
        <v>19146</v>
      </c>
      <c r="M56" s="201">
        <v>201</v>
      </c>
      <c r="N56" s="449" t="s">
        <v>1095</v>
      </c>
      <c r="O56" s="325">
        <f>SUM(J56:M56)</f>
        <v>46407</v>
      </c>
    </row>
    <row r="57" spans="1:22" customFormat="1" ht="12.75" customHeight="1" x14ac:dyDescent="0.3">
      <c r="A57" s="189" t="s">
        <v>701</v>
      </c>
      <c r="B57" s="451"/>
      <c r="C57" s="327" t="s">
        <v>1096</v>
      </c>
      <c r="D57" s="452"/>
      <c r="E57" s="452"/>
      <c r="F57" s="452"/>
      <c r="G57" s="453"/>
      <c r="H57" s="306">
        <f>H60</f>
        <v>5</v>
      </c>
      <c r="I57" s="306">
        <f>I60</f>
        <v>5501</v>
      </c>
      <c r="J57" s="306">
        <f>SUM(H57:I57)</f>
        <v>5506</v>
      </c>
      <c r="K57" s="450" t="s">
        <v>1095</v>
      </c>
      <c r="L57" s="306">
        <f>SUM(L58:L60)</f>
        <v>15708</v>
      </c>
      <c r="M57" s="306">
        <f>M60</f>
        <v>0</v>
      </c>
      <c r="N57" s="450" t="s">
        <v>1095</v>
      </c>
      <c r="O57" s="306">
        <f>SUM(J57:M57)</f>
        <v>21214</v>
      </c>
      <c r="Q57" s="170"/>
      <c r="R57" s="170"/>
      <c r="S57" s="170"/>
      <c r="T57" s="170"/>
      <c r="U57" s="170"/>
      <c r="V57" s="170"/>
    </row>
    <row r="58" spans="1:22" customFormat="1" ht="12.75" customHeight="1" x14ac:dyDescent="0.3">
      <c r="A58" s="189" t="s">
        <v>953</v>
      </c>
      <c r="B58" s="454"/>
      <c r="C58" s="428"/>
      <c r="D58" s="322" t="s">
        <v>1097</v>
      </c>
      <c r="E58" s="428"/>
      <c r="F58" s="428"/>
      <c r="G58" s="433"/>
      <c r="H58" s="449" t="s">
        <v>1095</v>
      </c>
      <c r="I58" s="449" t="s">
        <v>1095</v>
      </c>
      <c r="J58" s="449" t="s">
        <v>1095</v>
      </c>
      <c r="K58" s="449" t="s">
        <v>1095</v>
      </c>
      <c r="L58" s="201">
        <v>1351</v>
      </c>
      <c r="M58" s="449" t="s">
        <v>1095</v>
      </c>
      <c r="N58" s="449" t="s">
        <v>1095</v>
      </c>
      <c r="O58" s="325">
        <f>L58</f>
        <v>1351</v>
      </c>
      <c r="Q58" s="170"/>
      <c r="R58" s="170"/>
      <c r="S58" s="170"/>
      <c r="T58" s="170"/>
      <c r="U58" s="170"/>
      <c r="V58" s="170"/>
    </row>
    <row r="59" spans="1:22" customFormat="1" ht="12.75" customHeight="1" x14ac:dyDescent="0.3">
      <c r="A59" s="189" t="s">
        <v>955</v>
      </c>
      <c r="B59" s="454"/>
      <c r="C59" s="428"/>
      <c r="D59" s="322" t="s">
        <v>1098</v>
      </c>
      <c r="E59" s="428"/>
      <c r="F59" s="428"/>
      <c r="G59" s="433"/>
      <c r="H59" s="449" t="s">
        <v>1095</v>
      </c>
      <c r="I59" s="449" t="s">
        <v>1095</v>
      </c>
      <c r="J59" s="449" t="s">
        <v>1095</v>
      </c>
      <c r="K59" s="449" t="s">
        <v>1095</v>
      </c>
      <c r="L59" s="201">
        <v>12033</v>
      </c>
      <c r="M59" s="449" t="s">
        <v>1095</v>
      </c>
      <c r="N59" s="449" t="s">
        <v>1095</v>
      </c>
      <c r="O59" s="325">
        <f>L59</f>
        <v>12033</v>
      </c>
      <c r="Q59" s="170"/>
      <c r="R59" s="170"/>
      <c r="S59" s="170"/>
      <c r="T59" s="170"/>
      <c r="U59" s="170"/>
      <c r="V59" s="170"/>
    </row>
    <row r="60" spans="1:22" customFormat="1" ht="12.75" customHeight="1" x14ac:dyDescent="0.3">
      <c r="A60" s="189" t="s">
        <v>957</v>
      </c>
      <c r="B60" s="454"/>
      <c r="C60" s="428"/>
      <c r="D60" s="322" t="s">
        <v>1099</v>
      </c>
      <c r="E60" s="428"/>
      <c r="F60" s="428"/>
      <c r="G60" s="433"/>
      <c r="H60" s="201">
        <v>5</v>
      </c>
      <c r="I60" s="201">
        <v>5501</v>
      </c>
      <c r="J60" s="325">
        <f>SUM(H60:I60)</f>
        <v>5506</v>
      </c>
      <c r="K60" s="449" t="s">
        <v>1095</v>
      </c>
      <c r="L60" s="201">
        <v>2324</v>
      </c>
      <c r="M60" s="201">
        <v>0</v>
      </c>
      <c r="N60" s="449" t="s">
        <v>1095</v>
      </c>
      <c r="O60" s="325">
        <f>SUM(J60:M60)</f>
        <v>7830</v>
      </c>
    </row>
    <row r="61" spans="1:22" customFormat="1" ht="12.75" customHeight="1" x14ac:dyDescent="0.3">
      <c r="A61" s="189" t="s">
        <v>703</v>
      </c>
      <c r="B61" s="332"/>
      <c r="C61" s="322" t="s">
        <v>939</v>
      </c>
      <c r="D61" s="323"/>
      <c r="E61" s="323"/>
      <c r="F61" s="323"/>
      <c r="G61" s="324"/>
      <c r="H61" s="201">
        <v>43</v>
      </c>
      <c r="I61" s="201">
        <v>8595</v>
      </c>
      <c r="J61" s="325">
        <f>SUM(H61:I61)</f>
        <v>8638</v>
      </c>
      <c r="K61" s="449" t="s">
        <v>1095</v>
      </c>
      <c r="L61" s="201">
        <v>13789</v>
      </c>
      <c r="M61" s="201">
        <v>197</v>
      </c>
      <c r="N61" s="449" t="s">
        <v>1095</v>
      </c>
      <c r="O61" s="325">
        <f>SUM(J61:M61)</f>
        <v>22624</v>
      </c>
    </row>
    <row r="62" spans="1:22" customFormat="1" ht="12.75" customHeight="1" x14ac:dyDescent="0.3">
      <c r="A62" s="189" t="s">
        <v>705</v>
      </c>
      <c r="B62" s="326" t="s">
        <v>940</v>
      </c>
      <c r="C62" s="327"/>
      <c r="D62" s="327"/>
      <c r="E62" s="327"/>
      <c r="F62" s="327"/>
      <c r="G62" s="328"/>
      <c r="H62" s="306">
        <f>H56+H57+H61</f>
        <v>312</v>
      </c>
      <c r="I62" s="306">
        <f>I56+I57+I61</f>
        <v>40892</v>
      </c>
      <c r="J62" s="306">
        <f>J56+J57+J61</f>
        <v>41204</v>
      </c>
      <c r="K62" s="450" t="s">
        <v>1095</v>
      </c>
      <c r="L62" s="306">
        <f>L56+L57+L61</f>
        <v>48643</v>
      </c>
      <c r="M62" s="306">
        <f>M56+M57+M61</f>
        <v>398</v>
      </c>
      <c r="N62" s="450" t="s">
        <v>1095</v>
      </c>
      <c r="O62" s="306">
        <f>SUM(J62:M62)</f>
        <v>90245</v>
      </c>
    </row>
    <row r="63" spans="1:22" customFormat="1" ht="12.75" customHeight="1" x14ac:dyDescent="0.3">
      <c r="A63" s="189"/>
      <c r="B63" s="333"/>
      <c r="C63" s="334"/>
      <c r="D63" s="334"/>
      <c r="E63" s="334"/>
      <c r="F63" s="334"/>
      <c r="G63" s="335"/>
      <c r="H63" s="26"/>
      <c r="I63" s="26"/>
      <c r="J63" s="26"/>
      <c r="K63" s="455"/>
      <c r="L63" s="26"/>
      <c r="M63" s="26"/>
      <c r="N63" s="455"/>
      <c r="O63" s="26"/>
    </row>
    <row r="64" spans="1:22" customFormat="1" ht="12.75" customHeight="1" x14ac:dyDescent="0.3">
      <c r="A64" s="189">
        <v>4</v>
      </c>
      <c r="B64" s="318" t="s">
        <v>1100</v>
      </c>
      <c r="C64" s="319"/>
      <c r="D64" s="319"/>
      <c r="E64" s="319"/>
      <c r="F64" s="319"/>
      <c r="G64" s="320"/>
      <c r="H64" s="193"/>
      <c r="I64" s="193"/>
      <c r="J64" s="193"/>
      <c r="K64" s="448"/>
      <c r="L64" s="193"/>
      <c r="M64" s="193"/>
      <c r="N64" s="448"/>
      <c r="O64" s="193"/>
    </row>
    <row r="65" spans="1:15" customFormat="1" ht="12.75" customHeight="1" x14ac:dyDescent="0.3">
      <c r="A65" s="189" t="s">
        <v>670</v>
      </c>
      <c r="B65" s="332"/>
      <c r="C65" s="322" t="s">
        <v>1101</v>
      </c>
      <c r="D65" s="323"/>
      <c r="E65" s="323"/>
      <c r="F65" s="323"/>
      <c r="G65" s="324"/>
      <c r="H65" s="449" t="s">
        <v>1095</v>
      </c>
      <c r="I65" s="201">
        <v>1609</v>
      </c>
      <c r="J65" s="325">
        <f>I65</f>
        <v>1609</v>
      </c>
      <c r="K65" s="449" t="s">
        <v>1095</v>
      </c>
      <c r="L65" s="201">
        <v>6224</v>
      </c>
      <c r="M65" s="449" t="s">
        <v>1095</v>
      </c>
      <c r="N65" s="201">
        <v>0</v>
      </c>
      <c r="O65" s="325">
        <f>SUM(J65:N65)</f>
        <v>7833</v>
      </c>
    </row>
    <row r="66" spans="1:15" customFormat="1" ht="12.75" customHeight="1" x14ac:dyDescent="0.3">
      <c r="A66" s="189" t="s">
        <v>671</v>
      </c>
      <c r="B66" s="332"/>
      <c r="C66" s="322" t="s">
        <v>1102</v>
      </c>
      <c r="D66" s="323"/>
      <c r="E66" s="323"/>
      <c r="F66" s="323"/>
      <c r="G66" s="324"/>
      <c r="H66" s="449" t="s">
        <v>1095</v>
      </c>
      <c r="I66" s="201">
        <v>19108</v>
      </c>
      <c r="J66" s="325">
        <f>I66</f>
        <v>19108</v>
      </c>
      <c r="K66" s="22" t="s">
        <v>1095</v>
      </c>
      <c r="L66" s="201">
        <v>29168</v>
      </c>
      <c r="M66" s="201">
        <v>27293</v>
      </c>
      <c r="N66" s="201">
        <v>0</v>
      </c>
      <c r="O66" s="325">
        <f>SUM(J66:N66)</f>
        <v>75569</v>
      </c>
    </row>
    <row r="67" spans="1:15" customFormat="1" ht="12.75" customHeight="1" x14ac:dyDescent="0.3">
      <c r="A67" s="189" t="s">
        <v>672</v>
      </c>
      <c r="B67" s="326" t="s">
        <v>1103</v>
      </c>
      <c r="C67" s="327"/>
      <c r="D67" s="327"/>
      <c r="E67" s="327"/>
      <c r="F67" s="327"/>
      <c r="G67" s="328"/>
      <c r="H67" s="450" t="s">
        <v>1095</v>
      </c>
      <c r="I67" s="210">
        <f>SUM(I65:I66)</f>
        <v>20717</v>
      </c>
      <c r="J67" s="210">
        <f>SUM(J65:J66)</f>
        <v>20717</v>
      </c>
      <c r="K67" s="210" t="s">
        <v>1095</v>
      </c>
      <c r="L67" s="210">
        <f>SUM(L65:L66)</f>
        <v>35392</v>
      </c>
      <c r="M67" s="210">
        <f>SUM(M66)</f>
        <v>27293</v>
      </c>
      <c r="N67" s="210">
        <f>SUM(N65:N66)</f>
        <v>0</v>
      </c>
      <c r="O67" s="210">
        <f>SUM(J67:N67)</f>
        <v>83402</v>
      </c>
    </row>
    <row r="68" spans="1:15" customFormat="1" ht="12.75" customHeight="1" x14ac:dyDescent="0.3">
      <c r="A68" s="189"/>
      <c r="B68" s="333"/>
      <c r="C68" s="334"/>
      <c r="D68" s="334"/>
      <c r="E68" s="334"/>
      <c r="F68" s="334"/>
      <c r="G68" s="335"/>
      <c r="H68" s="26"/>
      <c r="I68" s="26"/>
      <c r="J68" s="26"/>
      <c r="K68" s="455"/>
      <c r="L68" s="26"/>
      <c r="M68" s="26"/>
      <c r="N68" s="455"/>
      <c r="O68" s="26"/>
    </row>
    <row r="69" spans="1:15" customFormat="1" ht="12.75" customHeight="1" x14ac:dyDescent="0.3">
      <c r="A69" s="189">
        <v>5</v>
      </c>
      <c r="B69" s="318" t="s">
        <v>1104</v>
      </c>
      <c r="C69" s="319"/>
      <c r="D69" s="319"/>
      <c r="E69" s="319"/>
      <c r="F69" s="319"/>
      <c r="G69" s="320"/>
      <c r="H69" s="215"/>
      <c r="I69" s="215"/>
      <c r="J69" s="193"/>
      <c r="K69" s="448"/>
      <c r="L69" s="193"/>
      <c r="M69" s="193"/>
      <c r="N69" s="448"/>
      <c r="O69" s="193"/>
    </row>
    <row r="70" spans="1:15" customFormat="1" ht="12.75" customHeight="1" x14ac:dyDescent="0.3">
      <c r="A70" s="189" t="s">
        <v>785</v>
      </c>
      <c r="B70" s="454"/>
      <c r="C70" s="322" t="s">
        <v>1038</v>
      </c>
      <c r="D70" s="428"/>
      <c r="E70" s="428"/>
      <c r="F70" s="428"/>
      <c r="G70" s="433"/>
      <c r="H70" s="449" t="s">
        <v>1095</v>
      </c>
      <c r="I70" s="201">
        <v>9477</v>
      </c>
      <c r="J70" s="325">
        <f>I70</f>
        <v>9477</v>
      </c>
      <c r="K70" s="22" t="s">
        <v>1095</v>
      </c>
      <c r="L70" s="201">
        <v>33464</v>
      </c>
      <c r="M70" s="201">
        <v>233</v>
      </c>
      <c r="N70" s="201">
        <v>0</v>
      </c>
      <c r="O70" s="325">
        <f>SUM(J70:N70)</f>
        <v>43174</v>
      </c>
    </row>
    <row r="71" spans="1:15" customFormat="1" ht="12.75" customHeight="1" x14ac:dyDescent="0.3">
      <c r="A71" s="189" t="s">
        <v>787</v>
      </c>
      <c r="B71" s="454"/>
      <c r="C71" s="322" t="s">
        <v>1105</v>
      </c>
      <c r="D71" s="428"/>
      <c r="E71" s="428"/>
      <c r="F71" s="428"/>
      <c r="G71" s="433"/>
      <c r="H71" s="449" t="s">
        <v>1095</v>
      </c>
      <c r="I71" s="201">
        <v>4268</v>
      </c>
      <c r="J71" s="325">
        <f>I71</f>
        <v>4268</v>
      </c>
      <c r="K71" s="22" t="s">
        <v>1095</v>
      </c>
      <c r="L71" s="201">
        <v>4593</v>
      </c>
      <c r="M71" s="201">
        <v>0</v>
      </c>
      <c r="N71" s="201">
        <v>0</v>
      </c>
      <c r="O71" s="325">
        <f>SUM(J71:N71)</f>
        <v>8861</v>
      </c>
    </row>
    <row r="72" spans="1:15" customFormat="1" ht="12.75" customHeight="1" x14ac:dyDescent="0.3">
      <c r="A72" s="189" t="s">
        <v>789</v>
      </c>
      <c r="B72" s="326" t="s">
        <v>1106</v>
      </c>
      <c r="C72" s="327"/>
      <c r="D72" s="327"/>
      <c r="E72" s="327"/>
      <c r="F72" s="327"/>
      <c r="G72" s="328"/>
      <c r="H72" s="450" t="s">
        <v>1095</v>
      </c>
      <c r="I72" s="210">
        <f>SUM(I70:I71)</f>
        <v>13745</v>
      </c>
      <c r="J72" s="306">
        <f>SUM(J70:J71)</f>
        <v>13745</v>
      </c>
      <c r="K72" s="210" t="s">
        <v>1095</v>
      </c>
      <c r="L72" s="306">
        <f>SUM(L70:L71)</f>
        <v>38057</v>
      </c>
      <c r="M72" s="306">
        <f>SUM(M70:M71)</f>
        <v>233</v>
      </c>
      <c r="N72" s="210">
        <f>SUM(N70:N71)</f>
        <v>0</v>
      </c>
      <c r="O72" s="306">
        <f>SUM(J72:N72)</f>
        <v>52035</v>
      </c>
    </row>
    <row r="73" spans="1:15" customFormat="1" ht="12.75" customHeight="1" x14ac:dyDescent="0.3">
      <c r="A73" s="189"/>
      <c r="B73" s="333"/>
      <c r="C73" s="334"/>
      <c r="D73" s="334"/>
      <c r="E73" s="334"/>
      <c r="F73" s="334"/>
      <c r="G73" s="335"/>
      <c r="H73" s="26"/>
      <c r="I73" s="26"/>
      <c r="J73" s="26"/>
      <c r="K73" s="455"/>
      <c r="L73" s="26"/>
      <c r="M73" s="26"/>
      <c r="N73" s="455"/>
      <c r="O73" s="26"/>
    </row>
    <row r="74" spans="1:15" customFormat="1" ht="12.75" customHeight="1" x14ac:dyDescent="0.3">
      <c r="A74" s="189">
        <v>6</v>
      </c>
      <c r="B74" s="318" t="s">
        <v>589</v>
      </c>
      <c r="C74" s="319"/>
      <c r="D74" s="319"/>
      <c r="E74" s="319"/>
      <c r="F74" s="319"/>
      <c r="G74" s="320"/>
      <c r="H74" s="215"/>
      <c r="I74" s="215"/>
      <c r="J74" s="193"/>
      <c r="K74" s="448"/>
      <c r="L74" s="193"/>
      <c r="M74" s="193"/>
      <c r="N74" s="448"/>
      <c r="O74" s="193"/>
    </row>
    <row r="75" spans="1:15" customFormat="1" ht="12.75" customHeight="1" x14ac:dyDescent="0.3">
      <c r="A75" s="189" t="s">
        <v>807</v>
      </c>
      <c r="B75" s="262"/>
      <c r="C75" s="456" t="s">
        <v>1015</v>
      </c>
      <c r="D75" s="457"/>
      <c r="E75" s="457"/>
      <c r="F75" s="457"/>
      <c r="G75" s="457"/>
      <c r="H75" s="26"/>
      <c r="I75" s="202"/>
      <c r="J75" s="202"/>
      <c r="K75" s="449"/>
      <c r="L75" s="202"/>
      <c r="M75" s="202"/>
      <c r="N75" s="449"/>
      <c r="O75" s="325"/>
    </row>
    <row r="76" spans="1:15" customFormat="1" ht="12.75" customHeight="1" x14ac:dyDescent="0.3">
      <c r="A76" s="189" t="s">
        <v>953</v>
      </c>
      <c r="B76" s="458"/>
      <c r="C76" s="459"/>
      <c r="D76" s="263" t="s">
        <v>1016</v>
      </c>
      <c r="E76" s="459"/>
      <c r="F76" s="459"/>
      <c r="G76" s="460"/>
      <c r="H76" s="201">
        <v>9156</v>
      </c>
      <c r="I76" s="201">
        <v>1714</v>
      </c>
      <c r="J76" s="325">
        <f t="shared" ref="J76:J83" si="2">SUM(H76:I76)</f>
        <v>10870</v>
      </c>
      <c r="K76" s="449" t="s">
        <v>1095</v>
      </c>
      <c r="L76" s="201">
        <v>11528</v>
      </c>
      <c r="M76" s="201">
        <v>2340</v>
      </c>
      <c r="N76" s="449" t="s">
        <v>1095</v>
      </c>
      <c r="O76" s="325">
        <f t="shared" ref="O76:O83" si="3">SUM(J76:M76)</f>
        <v>24738</v>
      </c>
    </row>
    <row r="77" spans="1:15" customFormat="1" ht="12.75" customHeight="1" x14ac:dyDescent="0.3">
      <c r="A77" s="189" t="s">
        <v>955</v>
      </c>
      <c r="B77" s="458"/>
      <c r="C77" s="459"/>
      <c r="D77" s="263" t="s">
        <v>1017</v>
      </c>
      <c r="E77" s="459"/>
      <c r="F77" s="459"/>
      <c r="G77" s="460"/>
      <c r="H77" s="201">
        <v>10096</v>
      </c>
      <c r="I77" s="201">
        <v>5709</v>
      </c>
      <c r="J77" s="325">
        <f t="shared" si="2"/>
        <v>15805</v>
      </c>
      <c r="K77" s="449" t="s">
        <v>1095</v>
      </c>
      <c r="L77" s="201">
        <v>13000</v>
      </c>
      <c r="M77" s="201">
        <v>1511</v>
      </c>
      <c r="N77" s="449" t="s">
        <v>1095</v>
      </c>
      <c r="O77" s="325">
        <f t="shared" si="3"/>
        <v>30316</v>
      </c>
    </row>
    <row r="78" spans="1:15" customFormat="1" ht="12.75" customHeight="1" x14ac:dyDescent="0.3">
      <c r="A78" s="189" t="s">
        <v>957</v>
      </c>
      <c r="B78" s="458"/>
      <c r="C78" s="459"/>
      <c r="D78" s="263" t="s">
        <v>1018</v>
      </c>
      <c r="E78" s="459"/>
      <c r="F78" s="459"/>
      <c r="G78" s="460"/>
      <c r="H78" s="201">
        <v>2153</v>
      </c>
      <c r="I78" s="201">
        <v>1157</v>
      </c>
      <c r="J78" s="325">
        <f t="shared" si="2"/>
        <v>3310</v>
      </c>
      <c r="K78" s="449" t="s">
        <v>1095</v>
      </c>
      <c r="L78" s="201">
        <v>2122</v>
      </c>
      <c r="M78" s="201">
        <v>111</v>
      </c>
      <c r="N78" s="449" t="s">
        <v>1095</v>
      </c>
      <c r="O78" s="325">
        <f t="shared" si="3"/>
        <v>5543</v>
      </c>
    </row>
    <row r="79" spans="1:15" customFormat="1" ht="12.75" customHeight="1" x14ac:dyDescent="0.3">
      <c r="A79" s="189" t="s">
        <v>959</v>
      </c>
      <c r="B79" s="458"/>
      <c r="C79" s="459"/>
      <c r="D79" s="263" t="s">
        <v>1019</v>
      </c>
      <c r="E79" s="459"/>
      <c r="F79" s="459"/>
      <c r="G79" s="460"/>
      <c r="H79" s="201">
        <v>6256</v>
      </c>
      <c r="I79" s="201">
        <v>1114</v>
      </c>
      <c r="J79" s="325">
        <f t="shared" si="2"/>
        <v>7370</v>
      </c>
      <c r="K79" s="449" t="s">
        <v>1095</v>
      </c>
      <c r="L79" s="201">
        <v>9489</v>
      </c>
      <c r="M79" s="201">
        <v>3386</v>
      </c>
      <c r="N79" s="449" t="s">
        <v>1095</v>
      </c>
      <c r="O79" s="325">
        <f t="shared" si="3"/>
        <v>20245</v>
      </c>
    </row>
    <row r="80" spans="1:15" customFormat="1" ht="12.75" customHeight="1" x14ac:dyDescent="0.3">
      <c r="A80" s="189" t="s">
        <v>961</v>
      </c>
      <c r="B80" s="458"/>
      <c r="C80" s="459"/>
      <c r="D80" s="263" t="s">
        <v>1020</v>
      </c>
      <c r="E80" s="459"/>
      <c r="F80" s="459"/>
      <c r="G80" s="460"/>
      <c r="H80" s="201">
        <v>1482</v>
      </c>
      <c r="I80" s="201">
        <v>309</v>
      </c>
      <c r="J80" s="325">
        <f t="shared" si="2"/>
        <v>1791</v>
      </c>
      <c r="K80" s="449" t="s">
        <v>1095</v>
      </c>
      <c r="L80" s="201">
        <v>5719</v>
      </c>
      <c r="M80" s="201">
        <v>0</v>
      </c>
      <c r="N80" s="449" t="s">
        <v>1095</v>
      </c>
      <c r="O80" s="325">
        <f t="shared" si="3"/>
        <v>7510</v>
      </c>
    </row>
    <row r="81" spans="1:15" customFormat="1" ht="12.75" customHeight="1" x14ac:dyDescent="0.3">
      <c r="A81" s="189" t="s">
        <v>963</v>
      </c>
      <c r="B81" s="458"/>
      <c r="C81" s="459"/>
      <c r="D81" s="263" t="s">
        <v>1021</v>
      </c>
      <c r="E81" s="459"/>
      <c r="F81" s="459"/>
      <c r="G81" s="460"/>
      <c r="H81" s="201">
        <v>469</v>
      </c>
      <c r="I81" s="201">
        <v>61</v>
      </c>
      <c r="J81" s="325">
        <f t="shared" si="2"/>
        <v>530</v>
      </c>
      <c r="K81" s="449" t="s">
        <v>1095</v>
      </c>
      <c r="L81" s="201">
        <v>906</v>
      </c>
      <c r="M81" s="201">
        <v>0</v>
      </c>
      <c r="N81" s="449" t="s">
        <v>1095</v>
      </c>
      <c r="O81" s="325">
        <f t="shared" si="3"/>
        <v>1436</v>
      </c>
    </row>
    <row r="82" spans="1:15" customFormat="1" ht="12.75" customHeight="1" x14ac:dyDescent="0.3">
      <c r="A82" s="189" t="s">
        <v>965</v>
      </c>
      <c r="B82" s="458"/>
      <c r="C82" s="459"/>
      <c r="D82" s="263" t="s">
        <v>1022</v>
      </c>
      <c r="E82" s="459"/>
      <c r="F82" s="459"/>
      <c r="G82" s="460"/>
      <c r="H82" s="201">
        <v>2353</v>
      </c>
      <c r="I82" s="201">
        <v>376</v>
      </c>
      <c r="J82" s="325">
        <f t="shared" si="2"/>
        <v>2729</v>
      </c>
      <c r="K82" s="449" t="s">
        <v>1095</v>
      </c>
      <c r="L82" s="201">
        <v>1947</v>
      </c>
      <c r="M82" s="201">
        <v>43</v>
      </c>
      <c r="N82" s="449" t="s">
        <v>1095</v>
      </c>
      <c r="O82" s="325">
        <f t="shared" si="3"/>
        <v>4719</v>
      </c>
    </row>
    <row r="83" spans="1:15" customFormat="1" ht="12.75" customHeight="1" x14ac:dyDescent="0.3">
      <c r="A83" s="189" t="s">
        <v>967</v>
      </c>
      <c r="B83" s="458"/>
      <c r="C83" s="459"/>
      <c r="D83" s="263" t="s">
        <v>523</v>
      </c>
      <c r="E83" s="459"/>
      <c r="F83" s="459"/>
      <c r="G83" s="460"/>
      <c r="H83" s="201">
        <v>901</v>
      </c>
      <c r="I83" s="201">
        <v>4</v>
      </c>
      <c r="J83" s="325">
        <f t="shared" si="2"/>
        <v>905</v>
      </c>
      <c r="K83" s="449" t="s">
        <v>1095</v>
      </c>
      <c r="L83" s="201">
        <v>403</v>
      </c>
      <c r="M83" s="201">
        <v>68</v>
      </c>
      <c r="N83" s="449" t="s">
        <v>1095</v>
      </c>
      <c r="O83" s="325">
        <f t="shared" si="3"/>
        <v>1376</v>
      </c>
    </row>
    <row r="84" spans="1:15" customFormat="1" ht="12.75" customHeight="1" x14ac:dyDescent="0.3">
      <c r="A84" s="189" t="s">
        <v>970</v>
      </c>
      <c r="B84" s="326"/>
      <c r="C84" s="327" t="s">
        <v>1107</v>
      </c>
      <c r="D84" s="327"/>
      <c r="E84" s="327"/>
      <c r="F84" s="327"/>
      <c r="G84" s="328"/>
      <c r="H84" s="210">
        <f>SUM(H76:H83)</f>
        <v>32866</v>
      </c>
      <c r="I84" s="210">
        <f>SUM(I76:I83)</f>
        <v>10444</v>
      </c>
      <c r="J84" s="210">
        <f>SUM(J76:J83)</f>
        <v>43310</v>
      </c>
      <c r="K84" s="210" t="s">
        <v>1095</v>
      </c>
      <c r="L84" s="210">
        <f>SUM(L76:L83)</f>
        <v>45114</v>
      </c>
      <c r="M84" s="210">
        <f>SUM(M76:M83)</f>
        <v>7459</v>
      </c>
      <c r="N84" s="210" t="s">
        <v>1095</v>
      </c>
      <c r="O84" s="210">
        <f>SUM(O76:O83)</f>
        <v>95883</v>
      </c>
    </row>
    <row r="85" spans="1:15" customFormat="1" ht="12.75" customHeight="1" x14ac:dyDescent="0.3">
      <c r="A85" s="189" t="s">
        <v>809</v>
      </c>
      <c r="B85" s="262"/>
      <c r="C85" s="263" t="s">
        <v>839</v>
      </c>
      <c r="D85" s="264"/>
      <c r="E85" s="264"/>
      <c r="F85" s="264"/>
      <c r="G85" s="265"/>
      <c r="H85" s="201">
        <v>23822</v>
      </c>
      <c r="I85" s="201">
        <v>7534</v>
      </c>
      <c r="J85" s="325">
        <f t="shared" ref="J85:J96" si="4">SUM(H85:I85)</f>
        <v>31356</v>
      </c>
      <c r="K85" s="449" t="s">
        <v>1095</v>
      </c>
      <c r="L85" s="201">
        <v>22427</v>
      </c>
      <c r="M85" s="201">
        <v>1710</v>
      </c>
      <c r="N85" s="449" t="s">
        <v>1095</v>
      </c>
      <c r="O85" s="325">
        <f t="shared" ref="O85:O96" si="5">SUM(J85:M85)</f>
        <v>55493</v>
      </c>
    </row>
    <row r="86" spans="1:15" customFormat="1" ht="12.75" customHeight="1" x14ac:dyDescent="0.3">
      <c r="A86" s="189" t="s">
        <v>811</v>
      </c>
      <c r="B86" s="262"/>
      <c r="C86" s="263" t="s">
        <v>840</v>
      </c>
      <c r="D86" s="264"/>
      <c r="E86" s="264"/>
      <c r="F86" s="264"/>
      <c r="G86" s="265"/>
      <c r="H86" s="201">
        <v>172</v>
      </c>
      <c r="I86" s="201">
        <v>19</v>
      </c>
      <c r="J86" s="325">
        <f t="shared" si="4"/>
        <v>191</v>
      </c>
      <c r="K86" s="449" t="s">
        <v>1095</v>
      </c>
      <c r="L86" s="201">
        <v>653</v>
      </c>
      <c r="M86" s="201">
        <v>0</v>
      </c>
      <c r="N86" s="449" t="s">
        <v>1095</v>
      </c>
      <c r="O86" s="325">
        <f t="shared" si="5"/>
        <v>844</v>
      </c>
    </row>
    <row r="87" spans="1:15" customFormat="1" ht="12.45" customHeight="1" x14ac:dyDescent="0.3">
      <c r="A87" s="189" t="s">
        <v>813</v>
      </c>
      <c r="B87" s="262"/>
      <c r="C87" s="263" t="s">
        <v>841</v>
      </c>
      <c r="D87" s="264"/>
      <c r="E87" s="264"/>
      <c r="F87" s="264"/>
      <c r="G87" s="265"/>
      <c r="H87" s="201">
        <v>4313</v>
      </c>
      <c r="I87" s="201">
        <v>3764</v>
      </c>
      <c r="J87" s="325">
        <f t="shared" si="4"/>
        <v>8077</v>
      </c>
      <c r="K87" s="449" t="s">
        <v>1095</v>
      </c>
      <c r="L87" s="201">
        <v>9712</v>
      </c>
      <c r="M87" s="201">
        <v>386</v>
      </c>
      <c r="N87" s="449" t="s">
        <v>1095</v>
      </c>
      <c r="O87" s="325">
        <f t="shared" si="5"/>
        <v>18175</v>
      </c>
    </row>
    <row r="88" spans="1:15" customFormat="1" ht="12.45" customHeight="1" x14ac:dyDescent="0.3">
      <c r="A88" s="189" t="s">
        <v>815</v>
      </c>
      <c r="B88" s="262"/>
      <c r="C88" s="263" t="s">
        <v>843</v>
      </c>
      <c r="D88" s="264"/>
      <c r="E88" s="264"/>
      <c r="F88" s="264"/>
      <c r="G88" s="265"/>
      <c r="H88" s="201">
        <v>1269</v>
      </c>
      <c r="I88" s="201">
        <v>1383</v>
      </c>
      <c r="J88" s="325">
        <f t="shared" si="4"/>
        <v>2652</v>
      </c>
      <c r="K88" s="449" t="s">
        <v>1095</v>
      </c>
      <c r="L88" s="201">
        <v>3553</v>
      </c>
      <c r="M88" s="201">
        <v>22</v>
      </c>
      <c r="N88" s="449" t="s">
        <v>1095</v>
      </c>
      <c r="O88" s="325">
        <f t="shared" si="5"/>
        <v>6227</v>
      </c>
    </row>
    <row r="89" spans="1:15" customFormat="1" ht="12.45" customHeight="1" x14ac:dyDescent="0.3">
      <c r="A89" s="189" t="s">
        <v>817</v>
      </c>
      <c r="B89" s="262"/>
      <c r="C89" s="170" t="s">
        <v>844</v>
      </c>
      <c r="D89" s="264"/>
      <c r="E89" s="264"/>
      <c r="F89" s="264"/>
      <c r="G89" s="265"/>
      <c r="H89" s="201">
        <v>2945</v>
      </c>
      <c r="I89" s="201">
        <v>924</v>
      </c>
      <c r="J89" s="325">
        <f t="shared" si="4"/>
        <v>3869</v>
      </c>
      <c r="K89" s="449" t="s">
        <v>1095</v>
      </c>
      <c r="L89" s="201">
        <v>2415</v>
      </c>
      <c r="M89" s="201">
        <v>232</v>
      </c>
      <c r="N89" s="449" t="s">
        <v>1095</v>
      </c>
      <c r="O89" s="325">
        <f t="shared" si="5"/>
        <v>6516</v>
      </c>
    </row>
    <row r="90" spans="1:15" customFormat="1" ht="12.45" customHeight="1" x14ac:dyDescent="0.3">
      <c r="A90" s="189" t="s">
        <v>819</v>
      </c>
      <c r="B90" s="262"/>
      <c r="C90" s="263" t="s">
        <v>845</v>
      </c>
      <c r="D90" s="264"/>
      <c r="E90" s="264"/>
      <c r="F90" s="264"/>
      <c r="G90" s="265"/>
      <c r="H90" s="201">
        <v>16469</v>
      </c>
      <c r="I90" s="201">
        <v>1967</v>
      </c>
      <c r="J90" s="325">
        <f t="shared" si="4"/>
        <v>18436</v>
      </c>
      <c r="K90" s="449" t="s">
        <v>1095</v>
      </c>
      <c r="L90" s="201">
        <v>7599</v>
      </c>
      <c r="M90" s="201">
        <v>390</v>
      </c>
      <c r="N90" s="449" t="s">
        <v>1095</v>
      </c>
      <c r="O90" s="325">
        <f t="shared" si="5"/>
        <v>26425</v>
      </c>
    </row>
    <row r="91" spans="1:15" customFormat="1" ht="12.45" customHeight="1" x14ac:dyDescent="0.3">
      <c r="A91" s="189" t="s">
        <v>822</v>
      </c>
      <c r="B91" s="262"/>
      <c r="C91" s="263" t="s">
        <v>846</v>
      </c>
      <c r="D91" s="264"/>
      <c r="E91" s="264"/>
      <c r="F91" s="264"/>
      <c r="G91" s="265"/>
      <c r="H91" s="201">
        <v>65</v>
      </c>
      <c r="I91" s="201">
        <v>1</v>
      </c>
      <c r="J91" s="325">
        <f t="shared" si="4"/>
        <v>66</v>
      </c>
      <c r="K91" s="449" t="s">
        <v>1095</v>
      </c>
      <c r="L91" s="201">
        <v>59</v>
      </c>
      <c r="M91" s="201">
        <v>0</v>
      </c>
      <c r="N91" s="449" t="s">
        <v>1095</v>
      </c>
      <c r="O91" s="325">
        <f t="shared" si="5"/>
        <v>125</v>
      </c>
    </row>
    <row r="92" spans="1:15" customFormat="1" ht="12.45" customHeight="1" x14ac:dyDescent="0.3">
      <c r="A92" s="189" t="s">
        <v>823</v>
      </c>
      <c r="B92" s="262"/>
      <c r="C92" s="263" t="s">
        <v>847</v>
      </c>
      <c r="D92" s="264"/>
      <c r="E92" s="264"/>
      <c r="F92" s="264"/>
      <c r="G92" s="265"/>
      <c r="H92" s="201">
        <v>299</v>
      </c>
      <c r="I92" s="201">
        <v>214</v>
      </c>
      <c r="J92" s="325">
        <f t="shared" si="4"/>
        <v>513</v>
      </c>
      <c r="K92" s="449" t="s">
        <v>1095</v>
      </c>
      <c r="L92" s="201">
        <v>581</v>
      </c>
      <c r="M92" s="201">
        <v>0</v>
      </c>
      <c r="N92" s="449" t="s">
        <v>1095</v>
      </c>
      <c r="O92" s="325">
        <f t="shared" si="5"/>
        <v>1094</v>
      </c>
    </row>
    <row r="93" spans="1:15" customFormat="1" ht="12.45" customHeight="1" x14ac:dyDescent="0.3">
      <c r="A93" s="189" t="s">
        <v>1108</v>
      </c>
      <c r="B93" s="262"/>
      <c r="C93" s="263" t="s">
        <v>848</v>
      </c>
      <c r="D93" s="264"/>
      <c r="E93" s="264"/>
      <c r="F93" s="264"/>
      <c r="G93" s="265"/>
      <c r="H93" s="201">
        <v>457</v>
      </c>
      <c r="I93" s="201">
        <v>116</v>
      </c>
      <c r="J93" s="325">
        <f t="shared" si="4"/>
        <v>573</v>
      </c>
      <c r="K93" s="449" t="s">
        <v>1095</v>
      </c>
      <c r="L93" s="201">
        <v>737</v>
      </c>
      <c r="M93" s="201">
        <v>0</v>
      </c>
      <c r="N93" s="449" t="s">
        <v>1095</v>
      </c>
      <c r="O93" s="325">
        <f t="shared" si="5"/>
        <v>1310</v>
      </c>
    </row>
    <row r="94" spans="1:15" customFormat="1" ht="12.45" customHeight="1" x14ac:dyDescent="0.3">
      <c r="A94" s="189" t="s">
        <v>1109</v>
      </c>
      <c r="B94" s="262"/>
      <c r="C94" s="263" t="s">
        <v>849</v>
      </c>
      <c r="D94" s="264"/>
      <c r="E94" s="264"/>
      <c r="F94" s="264"/>
      <c r="G94" s="265"/>
      <c r="H94" s="201">
        <v>1685</v>
      </c>
      <c r="I94" s="201">
        <v>47</v>
      </c>
      <c r="J94" s="325">
        <f t="shared" si="4"/>
        <v>1732</v>
      </c>
      <c r="K94" s="449" t="s">
        <v>1095</v>
      </c>
      <c r="L94" s="201">
        <v>2363</v>
      </c>
      <c r="M94" s="201">
        <v>0</v>
      </c>
      <c r="N94" s="449" t="s">
        <v>1095</v>
      </c>
      <c r="O94" s="325">
        <f t="shared" si="5"/>
        <v>4095</v>
      </c>
    </row>
    <row r="95" spans="1:15" customFormat="1" ht="12.45" customHeight="1" x14ac:dyDescent="0.3">
      <c r="A95" s="189" t="s">
        <v>1110</v>
      </c>
      <c r="B95" s="262"/>
      <c r="C95" s="263" t="s">
        <v>850</v>
      </c>
      <c r="D95" s="264"/>
      <c r="E95" s="264"/>
      <c r="F95" s="264"/>
      <c r="G95" s="265"/>
      <c r="H95" s="201">
        <v>1221</v>
      </c>
      <c r="I95" s="201">
        <v>310</v>
      </c>
      <c r="J95" s="325">
        <f t="shared" si="4"/>
        <v>1531</v>
      </c>
      <c r="K95" s="449" t="s">
        <v>1095</v>
      </c>
      <c r="L95" s="201">
        <v>1498</v>
      </c>
      <c r="M95" s="201">
        <v>0</v>
      </c>
      <c r="N95" s="449" t="s">
        <v>1095</v>
      </c>
      <c r="O95" s="325">
        <f t="shared" si="5"/>
        <v>3029</v>
      </c>
    </row>
    <row r="96" spans="1:15" customFormat="1" ht="12.45" customHeight="1" x14ac:dyDescent="0.3">
      <c r="A96" s="189" t="s">
        <v>1111</v>
      </c>
      <c r="B96" s="262"/>
      <c r="C96" s="263" t="s">
        <v>851</v>
      </c>
      <c r="D96" s="264"/>
      <c r="E96" s="264"/>
      <c r="F96" s="264"/>
      <c r="G96" s="265"/>
      <c r="H96" s="201">
        <v>1038</v>
      </c>
      <c r="I96" s="201">
        <v>249</v>
      </c>
      <c r="J96" s="325">
        <f t="shared" si="4"/>
        <v>1287</v>
      </c>
      <c r="K96" s="449" t="s">
        <v>1095</v>
      </c>
      <c r="L96" s="201">
        <v>1011</v>
      </c>
      <c r="M96" s="201">
        <v>72</v>
      </c>
      <c r="N96" s="449" t="s">
        <v>1095</v>
      </c>
      <c r="O96" s="325">
        <f t="shared" si="5"/>
        <v>2370</v>
      </c>
    </row>
    <row r="97" spans="1:15" customFormat="1" ht="12.45" customHeight="1" x14ac:dyDescent="0.3">
      <c r="A97" s="189" t="s">
        <v>1112</v>
      </c>
      <c r="B97" s="326" t="s">
        <v>941</v>
      </c>
      <c r="C97" s="327"/>
      <c r="D97" s="327"/>
      <c r="E97" s="327"/>
      <c r="F97" s="327"/>
      <c r="G97" s="328"/>
      <c r="H97" s="210">
        <f>SUM(H84:H96)</f>
        <v>86621</v>
      </c>
      <c r="I97" s="210">
        <f>SUM(I84:I96)</f>
        <v>26972</v>
      </c>
      <c r="J97" s="210">
        <f>SUM(J84:J96)</f>
        <v>113593</v>
      </c>
      <c r="K97" s="210" t="s">
        <v>1095</v>
      </c>
      <c r="L97" s="210">
        <f>SUM(L84:L96)</f>
        <v>97722</v>
      </c>
      <c r="M97" s="210">
        <f>SUM(M84:M96)</f>
        <v>10271</v>
      </c>
      <c r="N97" s="210" t="s">
        <v>1095</v>
      </c>
      <c r="O97" s="210">
        <f>SUM(O84:O96)</f>
        <v>221586</v>
      </c>
    </row>
    <row r="98" spans="1:15" x14ac:dyDescent="0.25">
      <c r="A98" s="189"/>
      <c r="B98" s="18"/>
      <c r="C98" s="323"/>
      <c r="D98" s="323"/>
      <c r="E98" s="323"/>
      <c r="F98" s="323"/>
      <c r="G98" s="27"/>
      <c r="H98" s="26"/>
      <c r="I98" s="26"/>
      <c r="J98" s="26"/>
      <c r="K98" s="26"/>
      <c r="L98" s="26"/>
      <c r="M98" s="26"/>
      <c r="N98" s="455"/>
      <c r="O98" s="26"/>
    </row>
    <row r="99" spans="1:15" x14ac:dyDescent="0.25">
      <c r="A99" s="189">
        <v>7</v>
      </c>
      <c r="B99" s="318" t="s">
        <v>1102</v>
      </c>
      <c r="C99" s="319"/>
      <c r="D99" s="319"/>
      <c r="E99" s="319"/>
      <c r="F99" s="319"/>
      <c r="G99" s="320"/>
      <c r="H99" s="193"/>
      <c r="I99" s="193"/>
      <c r="J99" s="193"/>
      <c r="K99" s="193"/>
      <c r="L99" s="193"/>
      <c r="M99" s="193"/>
      <c r="N99" s="448"/>
      <c r="O99" s="193"/>
    </row>
    <row r="100" spans="1:15" customFormat="1" ht="12.45" customHeight="1" x14ac:dyDescent="0.3">
      <c r="A100" s="189" t="s">
        <v>715</v>
      </c>
      <c r="B100" s="332"/>
      <c r="C100" s="322" t="s">
        <v>1113</v>
      </c>
      <c r="D100" s="323"/>
      <c r="E100" s="323"/>
      <c r="F100" s="323"/>
      <c r="G100" s="324"/>
      <c r="H100" s="201">
        <v>0</v>
      </c>
      <c r="I100" s="201">
        <v>-1759</v>
      </c>
      <c r="J100" s="325">
        <f>SUM(H100:I100)</f>
        <v>-1759</v>
      </c>
      <c r="K100" s="449" t="s">
        <v>1095</v>
      </c>
      <c r="L100" s="201">
        <v>0</v>
      </c>
      <c r="M100" s="449" t="s">
        <v>1095</v>
      </c>
      <c r="N100" s="201">
        <v>5525</v>
      </c>
      <c r="O100" s="325">
        <f>SUM(J100:N100)</f>
        <v>3766</v>
      </c>
    </row>
    <row r="101" spans="1:15" customFormat="1" ht="12.45" customHeight="1" x14ac:dyDescent="0.3">
      <c r="A101" s="189" t="s">
        <v>716</v>
      </c>
      <c r="B101" s="332"/>
      <c r="C101" s="322" t="s">
        <v>1114</v>
      </c>
      <c r="D101" s="323"/>
      <c r="E101" s="323"/>
      <c r="F101" s="323"/>
      <c r="G101" s="324"/>
      <c r="H101" s="201">
        <v>-163</v>
      </c>
      <c r="I101" s="201">
        <v>1538</v>
      </c>
      <c r="J101" s="325">
        <f>SUM(H101:I101)</f>
        <v>1375</v>
      </c>
      <c r="K101" s="201">
        <v>0</v>
      </c>
      <c r="L101" s="201">
        <v>1345</v>
      </c>
      <c r="M101" s="201">
        <v>0</v>
      </c>
      <c r="N101" s="201">
        <v>8965</v>
      </c>
      <c r="O101" s="325">
        <f>SUM(J101:N101)</f>
        <v>11685</v>
      </c>
    </row>
    <row r="102" spans="1:15" customFormat="1" ht="12.45" customHeight="1" x14ac:dyDescent="0.3">
      <c r="A102" s="189" t="s">
        <v>717</v>
      </c>
      <c r="B102" s="326" t="s">
        <v>1115</v>
      </c>
      <c r="C102" s="327"/>
      <c r="D102" s="327"/>
      <c r="E102" s="327"/>
      <c r="F102" s="327"/>
      <c r="G102" s="328"/>
      <c r="H102" s="306">
        <f t="shared" ref="H102:N102" si="6">SUM(H100:H101)</f>
        <v>-163</v>
      </c>
      <c r="I102" s="306">
        <f t="shared" si="6"/>
        <v>-221</v>
      </c>
      <c r="J102" s="306">
        <f t="shared" si="6"/>
        <v>-384</v>
      </c>
      <c r="K102" s="306">
        <f t="shared" si="6"/>
        <v>0</v>
      </c>
      <c r="L102" s="306">
        <f t="shared" si="6"/>
        <v>1345</v>
      </c>
      <c r="M102" s="306">
        <f t="shared" si="6"/>
        <v>0</v>
      </c>
      <c r="N102" s="306">
        <f t="shared" si="6"/>
        <v>14490</v>
      </c>
      <c r="O102" s="306">
        <f>SUM(J102:N102)</f>
        <v>15451</v>
      </c>
    </row>
    <row r="103" spans="1:15" x14ac:dyDescent="0.25">
      <c r="A103" s="189"/>
      <c r="B103" s="333"/>
      <c r="C103" s="334"/>
      <c r="D103" s="334"/>
      <c r="E103" s="334"/>
      <c r="F103" s="334"/>
      <c r="G103" s="335"/>
      <c r="H103" s="26"/>
      <c r="I103" s="26"/>
      <c r="J103" s="26"/>
      <c r="K103" s="26"/>
      <c r="L103" s="26"/>
      <c r="M103" s="26"/>
      <c r="N103" s="455"/>
      <c r="O103" s="26"/>
    </row>
    <row r="104" spans="1:15" customFormat="1" ht="12.45" customHeight="1" x14ac:dyDescent="0.3">
      <c r="A104" s="189">
        <v>8</v>
      </c>
      <c r="B104" s="326" t="s">
        <v>610</v>
      </c>
      <c r="C104" s="327"/>
      <c r="D104" s="327"/>
      <c r="E104" s="327"/>
      <c r="F104" s="327"/>
      <c r="G104" s="328"/>
      <c r="H104" s="306">
        <f>SUM(H51,H53,H62,H97,H102)</f>
        <v>271796</v>
      </c>
      <c r="I104" s="306">
        <f>SUM(I51,I53,I62,I67,I72,I97,I102)</f>
        <v>220768</v>
      </c>
      <c r="J104" s="306">
        <f>SUM(J51,J53,J62,J67,J72,J97,J102)</f>
        <v>492564</v>
      </c>
      <c r="K104" s="306">
        <f>SUM(K102)</f>
        <v>0</v>
      </c>
      <c r="L104" s="306">
        <f>SUM(L51,L53,L62,L67,L72,L97,L102)</f>
        <v>318891</v>
      </c>
      <c r="M104" s="306">
        <f>SUM(M51,M53,M62,M67,M72,M97,M102)</f>
        <v>46700</v>
      </c>
      <c r="N104" s="306">
        <f>N67+N72+N102</f>
        <v>14490</v>
      </c>
      <c r="O104" s="306">
        <f>SUM(J104:N104)</f>
        <v>872645</v>
      </c>
    </row>
  </sheetData>
  <sheetProtection algorithmName="SHA-512" hashValue="51tnjIZhVYG9MDNV0rTXXfLUiOr8a+8Wr78f6ZAnJXKrN3QIi/ifq2MOnWGJbrvSDVCPjuxwQaHcdcBVdHUTgg==" saltValue="0CvRezvN8cpz6ja0NQboAQ==" spinCount="100000" sheet="1" objects="1" scenarios="1"/>
  <mergeCells count="1">
    <mergeCell ref="H1:O1"/>
  </mergeCells>
  <dataValidations count="23">
    <dataValidation type="whole" operator="greaterThan" allowBlank="1" showInputMessage="1" showErrorMessage="1" errorTitle="Whole numbers only allowed" error="All monies should be independently rounded to the nearest £1,000." sqref="H76:I83">
      <formula1>-99999999</formula1>
    </dataValidation>
    <dataValidation type="whole" operator="greaterThan" allowBlank="1" showInputMessage="1" showErrorMessage="1" errorTitle="Whole numbers only allowed" error="All monies should be independently rounded to the nearest £1,000." sqref="H85:I96">
      <formula1>-99999999</formula1>
    </dataValidation>
    <dataValidation type="whole" operator="greaterThan" allowBlank="1" showInputMessage="1" showErrorMessage="1" errorTitle="Whole numbers only allowed" error="All monies should be independently rounded to the nearest £1,000." sqref="L85:M96">
      <formula1>-99999999</formula1>
    </dataValidation>
    <dataValidation type="whole" operator="greaterThan" allowBlank="1" showInputMessage="1" showErrorMessage="1" errorTitle="Whole numbers only allowed" error="All monies should be independently rounded to the nearest £1,000." sqref="L76:M83">
      <formula1>-99999999</formula1>
    </dataValidation>
    <dataValidation type="whole" operator="greaterThan" allowBlank="1" showInputMessage="1" showErrorMessage="1" errorTitle="Whole numbers only allowed" error="All monies should be independently rounded to the nearest £1,000." sqref="H100:I101">
      <formula1>-99999999</formula1>
    </dataValidation>
    <dataValidation type="whole" operator="greaterThan" allowBlank="1" showInputMessage="1" showErrorMessage="1" errorTitle="Whole numbers only allowed" error="All monies should be independently rounded to the nearest £1,000." sqref="K101:N101">
      <formula1>-99999999</formula1>
    </dataValidation>
    <dataValidation type="whole" operator="greaterThan" allowBlank="1" showInputMessage="1" showErrorMessage="1" errorTitle="Whole numbers only allowed" error="All monies should be independently rounded to the nearest £1,000." sqref="N100">
      <formula1>-99999999</formula1>
    </dataValidation>
    <dataValidation type="whole" operator="greaterThan" allowBlank="1" showInputMessage="1" showErrorMessage="1" errorTitle="Whole numbers only allowed" error="All monies should be independently rounded to the nearest £1,000." sqref="H6:I50">
      <formula1>-99999999</formula1>
    </dataValidation>
    <dataValidation type="whole" operator="greaterThan" allowBlank="1" showInputMessage="1" showErrorMessage="1" errorTitle="Whole numbers only allowed" error="All monies should be independently rounded to the nearest £1,000." sqref="L6:M50">
      <formula1>-99999999</formula1>
    </dataValidation>
    <dataValidation type="whole" operator="greaterThan" allowBlank="1" showInputMessage="1" showErrorMessage="1" errorTitle="Whole numbers only allowed" error="All monies should be independently rounded to the nearest £1,000." sqref="H53:I53">
      <formula1>-99999999</formula1>
    </dataValidation>
    <dataValidation type="whole" operator="greaterThan" allowBlank="1" showInputMessage="1" showErrorMessage="1" errorTitle="Whole numbers only allowed" error="All monies should be independently rounded to the nearest £1,000." sqref="L53:M53">
      <formula1>-99999999</formula1>
    </dataValidation>
    <dataValidation type="whole" operator="greaterThan" allowBlank="1" showInputMessage="1" showErrorMessage="1" errorTitle="Whole numbers only allowed" error="All monies should be independently rounded to the nearest £1,000." sqref="H56:I56">
      <formula1>-99999999</formula1>
    </dataValidation>
    <dataValidation type="whole" operator="greaterThan" allowBlank="1" showInputMessage="1" showErrorMessage="1" errorTitle="Whole numbers only allowed" error="All monies should be independently rounded to the nearest £1,000." sqref="L56:M56">
      <formula1>-99999999</formula1>
    </dataValidation>
    <dataValidation type="whole" operator="greaterThan" allowBlank="1" showInputMessage="1" showErrorMessage="1" errorTitle="Whole numbers only allowed" error="All monies should be independently rounded to the nearest £1,000." sqref="H60:I61">
      <formula1>-99999999</formula1>
    </dataValidation>
    <dataValidation type="whole" operator="greaterThan" allowBlank="1" showInputMessage="1" showErrorMessage="1" errorTitle="Whole numbers only allowed" error="All monies should be independently rounded to the nearest £1,000." sqref="L58:L61">
      <formula1>-99999999</formula1>
    </dataValidation>
    <dataValidation type="whole" operator="greaterThan" allowBlank="1" showInputMessage="1" showErrorMessage="1" errorTitle="Whole numbers only allowed" error="All monies should be independently rounded to the nearest £1,000." sqref="M60:M61">
      <formula1>-99999999</formula1>
    </dataValidation>
    <dataValidation type="whole" operator="greaterThan" allowBlank="1" showInputMessage="1" showErrorMessage="1" errorTitle="Whole numbers only allowed" error="All monies should be independently rounded to the nearest £1,000." sqref="I65:I66">
      <formula1>-99999999</formula1>
    </dataValidation>
    <dataValidation type="whole" operator="greaterThan" allowBlank="1" showInputMessage="1" showErrorMessage="1" errorTitle="Whole numbers only allowed" error="All monies should be independently rounded to the nearest £1,000." sqref="L65:L66">
      <formula1>-99999999</formula1>
    </dataValidation>
    <dataValidation type="whole" operator="greaterThan" allowBlank="1" showInputMessage="1" showErrorMessage="1" errorTitle="Whole numbers only allowed" error="All monies should be independently rounded to the nearest £1,000." sqref="M66:N66">
      <formula1>-99999999</formula1>
    </dataValidation>
    <dataValidation type="whole" operator="greaterThan" allowBlank="1" showInputMessage="1" showErrorMessage="1" errorTitle="Whole numbers only allowed" error="All monies should be independently rounded to the nearest £1,000." sqref="I70:I71">
      <formula1>-99999999</formula1>
    </dataValidation>
    <dataValidation type="whole" operator="greaterThan" allowBlank="1" showInputMessage="1" showErrorMessage="1" errorTitle="Whole numbers only allowed" error="All monies should be independently rounded to the nearest £1,000." sqref="L100">
      <formula1>-99999999</formula1>
    </dataValidation>
    <dataValidation type="whole" operator="greaterThan" allowBlank="1" showInputMessage="1" showErrorMessage="1" errorTitle="Whole numbers only allowed" error="All monies should be independently rounded to the nearest £1,000." sqref="N65">
      <formula1>-99999999</formula1>
    </dataValidation>
    <dataValidation type="whole" operator="greaterThan" allowBlank="1" showInputMessage="1" showErrorMessage="1" errorTitle="Whole numbers only allowed" error="All monies should be independently rounded to the nearest £1,000." sqref="L70:N71">
      <formula1>-99999999</formula1>
    </dataValidation>
  </dataValidations>
  <pageMargins left="0.70866141732283472" right="0.70866141732283472" top="0.74803149606299213" bottom="0.74803149606299213" header="0.31496062992125984" footer="0.31496062992125984"/>
  <pageSetup paperSize="9" scale="41" orientation="portrait" r:id="rId1"/>
  <ignoredErrors>
    <ignoredError sqref="J84 O84 M67 J57 K104" formula="1"/>
    <ignoredError sqref="H102:I102" unlockedFormula="1"/>
    <ignoredError sqref="L57" formula="1"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17"/>
  <sheetViews>
    <sheetView zoomScale="90" zoomScaleNormal="90" workbookViewId="0">
      <selection activeCell="O14" sqref="O14"/>
    </sheetView>
  </sheetViews>
  <sheetFormatPr defaultColWidth="9.109375" defaultRowHeight="13.2" x14ac:dyDescent="0.25"/>
  <cols>
    <col min="1" max="1" width="10" style="227" bestFit="1" customWidth="1"/>
    <col min="2" max="2" width="2.5546875" style="170" customWidth="1"/>
    <col min="3" max="3" width="21.5546875" style="170" customWidth="1"/>
    <col min="4" max="5" width="3.88671875" style="170" hidden="1" customWidth="1"/>
    <col min="6" max="6" width="3.33203125" style="170" hidden="1" customWidth="1"/>
    <col min="7" max="7" width="2.33203125" style="170" hidden="1" customWidth="1"/>
    <col min="8" max="15" width="15.6640625" style="170" customWidth="1"/>
    <col min="16" max="16" width="9.109375" style="170" customWidth="1"/>
    <col min="17" max="16384" width="9.109375" style="170"/>
  </cols>
  <sheetData>
    <row r="1" spans="1:15" customFormat="1" ht="15.45" customHeight="1" x14ac:dyDescent="0.3">
      <c r="A1" s="393" t="s">
        <v>1116</v>
      </c>
      <c r="B1" s="394" t="s">
        <v>1117</v>
      </c>
      <c r="C1" s="394"/>
      <c r="D1" s="394"/>
      <c r="E1" s="394"/>
      <c r="F1" s="394"/>
      <c r="G1" s="394"/>
      <c r="H1" s="558" t="s">
        <v>1118</v>
      </c>
      <c r="I1" s="558"/>
      <c r="J1" s="558"/>
      <c r="K1" s="558"/>
      <c r="L1" s="558"/>
      <c r="M1" s="558"/>
      <c r="N1" s="558"/>
      <c r="O1" s="559"/>
    </row>
    <row r="2" spans="1:15" customFormat="1" ht="15.75" customHeight="1" x14ac:dyDescent="0.3">
      <c r="A2" s="462"/>
      <c r="B2" s="463"/>
      <c r="C2" s="463"/>
      <c r="D2" s="463"/>
      <c r="E2" s="463"/>
      <c r="F2" s="463"/>
      <c r="G2" s="463"/>
      <c r="H2" s="464">
        <v>1</v>
      </c>
      <c r="I2" s="464">
        <v>2</v>
      </c>
      <c r="J2" s="464">
        <v>3</v>
      </c>
      <c r="K2" s="464">
        <v>4</v>
      </c>
      <c r="L2" s="464">
        <v>5</v>
      </c>
      <c r="M2" s="464">
        <v>6</v>
      </c>
      <c r="N2" s="464">
        <v>7</v>
      </c>
      <c r="O2" s="465">
        <v>8</v>
      </c>
    </row>
    <row r="3" spans="1:15" customFormat="1" ht="45.45" customHeight="1" x14ac:dyDescent="0.3">
      <c r="A3" s="462"/>
      <c r="B3" s="463"/>
      <c r="C3" s="463"/>
      <c r="D3" s="463"/>
      <c r="E3" s="463"/>
      <c r="F3" s="463"/>
      <c r="G3" s="466"/>
      <c r="H3" s="467" t="s">
        <v>1119</v>
      </c>
      <c r="I3" s="467" t="s">
        <v>587</v>
      </c>
      <c r="J3" s="467" t="s">
        <v>1120</v>
      </c>
      <c r="K3" s="467" t="s">
        <v>1121</v>
      </c>
      <c r="L3" s="467" t="s">
        <v>1122</v>
      </c>
      <c r="M3" s="468" t="s">
        <v>1123</v>
      </c>
      <c r="N3" s="468" t="s">
        <v>1124</v>
      </c>
      <c r="O3" s="467" t="s">
        <v>1125</v>
      </c>
    </row>
    <row r="4" spans="1:15" customFormat="1" ht="15.45" customHeight="1" x14ac:dyDescent="0.3">
      <c r="A4" s="462"/>
      <c r="B4" s="469"/>
      <c r="C4" s="469"/>
      <c r="D4" s="469"/>
      <c r="E4" s="469"/>
      <c r="F4" s="469"/>
      <c r="G4" s="470"/>
      <c r="H4" s="471" t="s">
        <v>578</v>
      </c>
      <c r="I4" s="471" t="s">
        <v>578</v>
      </c>
      <c r="J4" s="471" t="s">
        <v>578</v>
      </c>
      <c r="K4" s="471" t="s">
        <v>578</v>
      </c>
      <c r="L4" s="471" t="s">
        <v>578</v>
      </c>
      <c r="M4" s="472" t="s">
        <v>578</v>
      </c>
      <c r="N4" s="472" t="s">
        <v>578</v>
      </c>
      <c r="O4" s="471" t="s">
        <v>578</v>
      </c>
    </row>
    <row r="5" spans="1:15" customFormat="1" ht="12.75" customHeight="1" x14ac:dyDescent="0.3">
      <c r="A5" s="189">
        <v>1</v>
      </c>
      <c r="B5" s="318" t="s">
        <v>1038</v>
      </c>
      <c r="C5" s="319"/>
      <c r="D5" s="319"/>
      <c r="E5" s="319"/>
      <c r="F5" s="319"/>
      <c r="G5" s="320"/>
      <c r="H5" s="473"/>
      <c r="I5" s="473"/>
      <c r="J5" s="473"/>
      <c r="K5" s="473"/>
      <c r="L5" s="473"/>
      <c r="M5" s="473"/>
      <c r="N5" s="473"/>
      <c r="O5" s="473"/>
    </row>
    <row r="6" spans="1:15" customFormat="1" ht="12.75" customHeight="1" x14ac:dyDescent="0.3">
      <c r="A6" s="189" t="s">
        <v>584</v>
      </c>
      <c r="B6" s="332"/>
      <c r="C6" s="322" t="s">
        <v>1126</v>
      </c>
      <c r="D6" s="323"/>
      <c r="E6" s="323"/>
      <c r="F6" s="323"/>
      <c r="G6" s="324"/>
      <c r="H6" s="325">
        <f>SUM(I6:O6)</f>
        <v>24240</v>
      </c>
      <c r="I6" s="361">
        <v>0</v>
      </c>
      <c r="J6" s="361">
        <v>0</v>
      </c>
      <c r="K6" s="361">
        <v>21197</v>
      </c>
      <c r="L6" s="361">
        <v>3043</v>
      </c>
      <c r="M6" s="1">
        <v>0</v>
      </c>
      <c r="N6" s="1">
        <v>0</v>
      </c>
      <c r="O6" s="361">
        <v>0</v>
      </c>
    </row>
    <row r="7" spans="1:15" customFormat="1" ht="12.75" customHeight="1" x14ac:dyDescent="0.3">
      <c r="A7" s="189" t="s">
        <v>586</v>
      </c>
      <c r="B7" s="332"/>
      <c r="C7" s="322" t="s">
        <v>1127</v>
      </c>
      <c r="D7" s="323"/>
      <c r="E7" s="323"/>
      <c r="F7" s="323"/>
      <c r="G7" s="324"/>
      <c r="H7" s="325">
        <f>SUM(I7:O7)</f>
        <v>107</v>
      </c>
      <c r="I7" s="361">
        <v>0</v>
      </c>
      <c r="J7" s="361">
        <v>0</v>
      </c>
      <c r="K7" s="361">
        <v>107</v>
      </c>
      <c r="L7" s="361">
        <v>0</v>
      </c>
      <c r="M7" s="1">
        <v>0</v>
      </c>
      <c r="N7" s="1">
        <v>0</v>
      </c>
      <c r="O7" s="361">
        <v>0</v>
      </c>
    </row>
    <row r="8" spans="1:15" customFormat="1" ht="12.75" customHeight="1" x14ac:dyDescent="0.3">
      <c r="A8" s="189"/>
      <c r="B8" s="332"/>
      <c r="C8" s="322"/>
      <c r="D8" s="323"/>
      <c r="E8" s="323"/>
      <c r="F8" s="323"/>
      <c r="G8" s="324"/>
      <c r="H8" s="325"/>
      <c r="I8" s="377"/>
      <c r="J8" s="377"/>
      <c r="K8" s="377"/>
      <c r="L8" s="377"/>
      <c r="M8" s="6"/>
      <c r="N8" s="6"/>
      <c r="O8" s="377"/>
    </row>
    <row r="9" spans="1:15" customFormat="1" ht="12.75" customHeight="1" x14ac:dyDescent="0.3">
      <c r="A9" s="189">
        <v>2</v>
      </c>
      <c r="B9" s="318" t="s">
        <v>1105</v>
      </c>
      <c r="C9" s="319"/>
      <c r="D9" s="319"/>
      <c r="E9" s="319"/>
      <c r="F9" s="319"/>
      <c r="G9" s="320"/>
      <c r="H9" s="473"/>
      <c r="I9" s="473"/>
      <c r="J9" s="473"/>
      <c r="K9" s="473"/>
      <c r="L9" s="473"/>
      <c r="M9" s="473"/>
      <c r="N9" s="473"/>
      <c r="O9" s="473"/>
    </row>
    <row r="10" spans="1:15" customFormat="1" ht="12.75" customHeight="1" x14ac:dyDescent="0.3">
      <c r="A10" s="189" t="s">
        <v>599</v>
      </c>
      <c r="B10" s="332"/>
      <c r="C10" s="322" t="s">
        <v>1126</v>
      </c>
      <c r="D10" s="323"/>
      <c r="E10" s="323"/>
      <c r="F10" s="323"/>
      <c r="G10" s="324"/>
      <c r="H10" s="325">
        <f>SUM(I10:O10)</f>
        <v>0</v>
      </c>
      <c r="I10" s="361">
        <v>0</v>
      </c>
      <c r="J10" s="361">
        <v>0</v>
      </c>
      <c r="K10" s="361">
        <v>0</v>
      </c>
      <c r="L10" s="361">
        <v>0</v>
      </c>
      <c r="M10" s="1">
        <v>0</v>
      </c>
      <c r="N10" s="1">
        <v>0</v>
      </c>
      <c r="O10" s="361">
        <v>0</v>
      </c>
    </row>
    <row r="11" spans="1:15" customFormat="1" ht="12.75" customHeight="1" x14ac:dyDescent="0.3">
      <c r="A11" s="189" t="s">
        <v>601</v>
      </c>
      <c r="B11" s="332"/>
      <c r="C11" s="322" t="s">
        <v>1127</v>
      </c>
      <c r="D11" s="323"/>
      <c r="E11" s="323"/>
      <c r="F11" s="323"/>
      <c r="G11" s="324"/>
      <c r="H11" s="325">
        <f>SUM(I11:O11)</f>
        <v>113</v>
      </c>
      <c r="I11" s="361">
        <v>0</v>
      </c>
      <c r="J11" s="361">
        <v>0</v>
      </c>
      <c r="K11" s="361">
        <v>113</v>
      </c>
      <c r="L11" s="361">
        <v>0</v>
      </c>
      <c r="M11" s="1">
        <v>0</v>
      </c>
      <c r="N11" s="1">
        <v>0</v>
      </c>
      <c r="O11" s="361">
        <v>0</v>
      </c>
    </row>
    <row r="12" spans="1:15" customFormat="1" ht="12.75" customHeight="1" x14ac:dyDescent="0.3">
      <c r="A12" s="189"/>
      <c r="B12" s="332"/>
      <c r="C12" s="322"/>
      <c r="D12" s="323"/>
      <c r="E12" s="323"/>
      <c r="F12" s="323"/>
      <c r="G12" s="324"/>
      <c r="H12" s="325"/>
      <c r="I12" s="377"/>
      <c r="J12" s="377"/>
      <c r="K12" s="377"/>
      <c r="L12" s="377"/>
      <c r="M12" s="6"/>
      <c r="N12" s="6"/>
      <c r="O12" s="377"/>
    </row>
    <row r="13" spans="1:15" customFormat="1" ht="12.75" customHeight="1" x14ac:dyDescent="0.3">
      <c r="A13" s="189">
        <v>3</v>
      </c>
      <c r="B13" s="318" t="s">
        <v>1128</v>
      </c>
      <c r="C13" s="319"/>
      <c r="D13" s="319"/>
      <c r="E13" s="319"/>
      <c r="F13" s="319"/>
      <c r="G13" s="320"/>
      <c r="H13" s="474"/>
      <c r="I13" s="474"/>
      <c r="J13" s="474"/>
      <c r="K13" s="474"/>
      <c r="L13" s="474"/>
      <c r="M13" s="475"/>
      <c r="N13" s="475"/>
      <c r="O13" s="474"/>
    </row>
    <row r="14" spans="1:15" customFormat="1" ht="12.75" customHeight="1" x14ac:dyDescent="0.3">
      <c r="A14" s="189" t="s">
        <v>699</v>
      </c>
      <c r="B14" s="332"/>
      <c r="C14" s="322" t="s">
        <v>1126</v>
      </c>
      <c r="D14" s="323"/>
      <c r="E14" s="323"/>
      <c r="F14" s="323"/>
      <c r="G14" s="324"/>
      <c r="H14" s="325">
        <f>SUM(I14:O14)</f>
        <v>121306</v>
      </c>
      <c r="I14" s="361">
        <v>22234</v>
      </c>
      <c r="J14" s="361">
        <v>9300</v>
      </c>
      <c r="K14" s="361">
        <v>3693</v>
      </c>
      <c r="L14" s="361">
        <v>80225</v>
      </c>
      <c r="M14" s="1">
        <v>0</v>
      </c>
      <c r="N14" s="1">
        <v>0</v>
      </c>
      <c r="O14" s="361">
        <v>5854</v>
      </c>
    </row>
    <row r="15" spans="1:15" customFormat="1" ht="12.75" customHeight="1" x14ac:dyDescent="0.3">
      <c r="A15" s="189" t="s">
        <v>701</v>
      </c>
      <c r="B15" s="332"/>
      <c r="C15" s="322" t="s">
        <v>1127</v>
      </c>
      <c r="D15" s="323"/>
      <c r="E15" s="323"/>
      <c r="F15" s="323"/>
      <c r="G15" s="324"/>
      <c r="H15" s="325">
        <f>SUM(I15:O15)</f>
        <v>20168</v>
      </c>
      <c r="I15" s="361">
        <v>0</v>
      </c>
      <c r="J15" s="361">
        <v>0</v>
      </c>
      <c r="K15" s="361">
        <v>7042</v>
      </c>
      <c r="L15" s="361">
        <v>0</v>
      </c>
      <c r="M15" s="1">
        <v>0</v>
      </c>
      <c r="N15" s="1">
        <v>0</v>
      </c>
      <c r="O15" s="361">
        <v>13126</v>
      </c>
    </row>
    <row r="16" spans="1:15" customFormat="1" ht="12.75" customHeight="1" x14ac:dyDescent="0.3">
      <c r="A16" s="189"/>
      <c r="B16" s="332"/>
      <c r="C16" s="322"/>
      <c r="D16" s="323"/>
      <c r="E16" s="323"/>
      <c r="F16" s="323"/>
      <c r="G16" s="324"/>
      <c r="H16" s="325"/>
      <c r="I16" s="377"/>
      <c r="J16" s="377"/>
      <c r="K16" s="377"/>
      <c r="L16" s="377"/>
      <c r="M16" s="6"/>
      <c r="N16" s="6"/>
      <c r="O16" s="377"/>
    </row>
    <row r="17" spans="1:15" customFormat="1" ht="12.75" customHeight="1" x14ac:dyDescent="0.3">
      <c r="A17" s="189">
        <v>4</v>
      </c>
      <c r="B17" s="326" t="s">
        <v>1129</v>
      </c>
      <c r="C17" s="327"/>
      <c r="D17" s="327"/>
      <c r="E17" s="327"/>
      <c r="F17" s="327"/>
      <c r="G17" s="328"/>
      <c r="H17" s="430">
        <f>SUM(I17:O17)</f>
        <v>165934</v>
      </c>
      <c r="I17" s="430">
        <f t="shared" ref="I17:O17" si="0">SUM(I6:I7)+SUM(I10:I11)+SUM(I14:I15)</f>
        <v>22234</v>
      </c>
      <c r="J17" s="430">
        <f t="shared" si="0"/>
        <v>9300</v>
      </c>
      <c r="K17" s="430">
        <f t="shared" si="0"/>
        <v>32152</v>
      </c>
      <c r="L17" s="430">
        <f t="shared" si="0"/>
        <v>83268</v>
      </c>
      <c r="M17" s="430">
        <f t="shared" si="0"/>
        <v>0</v>
      </c>
      <c r="N17" s="430">
        <f t="shared" si="0"/>
        <v>0</v>
      </c>
      <c r="O17" s="430">
        <f t="shared" si="0"/>
        <v>18980</v>
      </c>
    </row>
  </sheetData>
  <sheetProtection algorithmName="SHA-512" hashValue="3nMINXFPJOwJJzR+A5zMbmhd3kbBAuThnBP1cGxZI/Y+4b/12AhIMEnrlEWf/0nzb8zGcRS1uNQVKx9AGdtOgQ==" saltValue="ufZR3GTuGorTqYUAtULDSw==" spinCount="100000" sheet="1" objects="1" scenarios="1"/>
  <mergeCells count="1">
    <mergeCell ref="H1:O1"/>
  </mergeCells>
  <dataValidations count="3">
    <dataValidation type="whole" operator="greaterThan" allowBlank="1" showInputMessage="1" showErrorMessage="1" errorTitle="Whole numbers only allowed" error="All monies should be independently rounded to the nearest £1,000." sqref="I14:O15">
      <formula1>-99999999</formula1>
    </dataValidation>
    <dataValidation type="whole" operator="greaterThan" allowBlank="1" showInputMessage="1" showErrorMessage="1" errorTitle="Whole numbers only allowed" error="All monies should be independently rounded to the nearest £1,000." sqref="I10:O11">
      <formula1>-99999999</formula1>
    </dataValidation>
    <dataValidation type="whole" operator="greaterThan" allowBlank="1" showInputMessage="1" showErrorMessage="1" errorTitle="Whole numbers only allowed" error="All monies should be independently rounded to the nearest £1,000." sqref="I6:O7">
      <formula1>-99999999</formula1>
    </dataValidation>
  </dataValidations>
  <pageMargins left="0.70866141732283472" right="0.70866141732283472" top="0.74803149606299213" bottom="0.74803149606299213" header="0.31496062992125984" footer="0.31496062992125984"/>
  <pageSetup paperSize="9" scale="8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B58"/>
  <sheetViews>
    <sheetView zoomScaleNormal="100" workbookViewId="0"/>
  </sheetViews>
  <sheetFormatPr defaultColWidth="9.109375" defaultRowHeight="13.2" x14ac:dyDescent="0.25"/>
  <cols>
    <col min="1" max="1" width="12.33203125" style="227" customWidth="1"/>
    <col min="2" max="2" width="1.33203125" style="170" customWidth="1"/>
    <col min="3" max="3" width="0.88671875" style="170" customWidth="1"/>
    <col min="4" max="4" width="52.33203125" style="170" customWidth="1"/>
    <col min="5" max="5" width="3.33203125" style="170" hidden="1" customWidth="1"/>
    <col min="6" max="6" width="4.109375" style="170" hidden="1" customWidth="1"/>
    <col min="7" max="7" width="2.6640625" style="170" hidden="1" customWidth="1"/>
    <col min="8" max="9" width="16.33203125" style="170" customWidth="1"/>
    <col min="10" max="10" width="22.33203125" style="170" hidden="1" customWidth="1"/>
    <col min="11" max="11" width="3.33203125" style="170" customWidth="1"/>
    <col min="12" max="13" width="75.88671875" style="211" customWidth="1"/>
    <col min="14" max="14" width="8.88671875" style="211" customWidth="1"/>
    <col min="15" max="15" width="0.5546875" style="170" hidden="1" customWidth="1"/>
    <col min="16" max="16" width="0.109375" style="170" hidden="1" customWidth="1"/>
    <col min="17" max="17" width="29.109375" style="203" customWidth="1"/>
    <col min="18" max="18" width="13.33203125" style="170" hidden="1" customWidth="1"/>
    <col min="19" max="19" width="18.88671875" style="170" hidden="1" customWidth="1"/>
    <col min="20" max="20" width="27.6640625" style="203" customWidth="1"/>
    <col min="21" max="21" width="0.109375" style="170" hidden="1" customWidth="1"/>
    <col min="22" max="22" width="15" style="170" hidden="1" customWidth="1"/>
    <col min="23" max="23" width="29.6640625" style="170" customWidth="1"/>
    <col min="24" max="24" width="8.88671875" style="170" hidden="1" customWidth="1"/>
    <col min="25" max="25" width="0.109375" style="170" customWidth="1"/>
    <col min="26" max="26" width="26.109375" style="170" customWidth="1"/>
    <col min="27" max="27" width="0.109375" style="170" hidden="1" customWidth="1"/>
    <col min="28" max="28" width="2.88671875" style="170" hidden="1" customWidth="1"/>
    <col min="29" max="29" width="9.109375" style="170" customWidth="1"/>
    <col min="30" max="16384" width="9.109375" style="170"/>
  </cols>
  <sheetData>
    <row r="1" spans="1:28" customFormat="1" ht="65.25" customHeight="1" x14ac:dyDescent="0.3">
      <c r="A1" s="171" t="s">
        <v>1130</v>
      </c>
      <c r="B1" s="535" t="s">
        <v>1131</v>
      </c>
      <c r="C1" s="535"/>
      <c r="D1" s="535"/>
      <c r="E1" s="535"/>
      <c r="F1" s="535"/>
      <c r="G1" s="535"/>
      <c r="H1" s="172"/>
      <c r="I1" s="536" t="s">
        <v>572</v>
      </c>
      <c r="J1" s="536" t="s">
        <v>573</v>
      </c>
    </row>
    <row r="2" spans="1:28" customFormat="1" ht="42" customHeight="1" x14ac:dyDescent="0.3">
      <c r="A2" s="174"/>
      <c r="B2" s="175"/>
      <c r="C2" s="175"/>
      <c r="D2" s="175"/>
      <c r="E2" s="175"/>
      <c r="F2" s="175"/>
      <c r="G2" s="175"/>
      <c r="H2" s="175"/>
      <c r="I2" s="537"/>
      <c r="J2" s="537"/>
      <c r="L2" s="560" t="s">
        <v>1132</v>
      </c>
      <c r="M2" s="560"/>
    </row>
    <row r="3" spans="1:28" customFormat="1" ht="39.75" customHeight="1" x14ac:dyDescent="0.3">
      <c r="A3" s="178"/>
      <c r="B3" s="179"/>
      <c r="C3" s="179"/>
      <c r="D3" s="179"/>
      <c r="E3" s="179"/>
      <c r="F3" s="179"/>
      <c r="G3" s="180"/>
      <c r="H3" s="181" t="s">
        <v>575</v>
      </c>
      <c r="I3" s="182" t="s">
        <v>576</v>
      </c>
      <c r="J3" s="182" t="s">
        <v>576</v>
      </c>
      <c r="L3" s="203" t="s">
        <v>575</v>
      </c>
      <c r="M3" s="188" t="s">
        <v>576</v>
      </c>
      <c r="N3" s="476"/>
      <c r="Q3" s="203"/>
      <c r="R3" s="561" t="s">
        <v>1133</v>
      </c>
      <c r="S3" s="561"/>
      <c r="U3" s="561" t="s">
        <v>1133</v>
      </c>
      <c r="V3" s="561"/>
      <c r="W3" s="203"/>
      <c r="X3" s="561" t="s">
        <v>1133</v>
      </c>
      <c r="Y3" s="561"/>
      <c r="Z3" s="203"/>
      <c r="AA3" s="561" t="s">
        <v>1133</v>
      </c>
      <c r="AB3" s="561"/>
    </row>
    <row r="4" spans="1:28" customFormat="1" ht="28.5" customHeight="1" x14ac:dyDescent="0.3">
      <c r="A4" s="184"/>
      <c r="B4" s="185"/>
      <c r="C4" s="185"/>
      <c r="D4" s="185"/>
      <c r="E4" s="185"/>
      <c r="F4" s="185"/>
      <c r="G4" s="186"/>
      <c r="H4" s="187" t="s">
        <v>578</v>
      </c>
      <c r="I4" s="187" t="s">
        <v>578</v>
      </c>
      <c r="J4" s="187" t="s">
        <v>578</v>
      </c>
      <c r="L4" s="477" t="s">
        <v>1134</v>
      </c>
      <c r="M4" s="477" t="s">
        <v>1134</v>
      </c>
      <c r="N4" s="478"/>
      <c r="Q4" s="479" t="s">
        <v>1135</v>
      </c>
      <c r="R4" s="203" t="s">
        <v>22</v>
      </c>
      <c r="S4" s="250" t="s">
        <v>1136</v>
      </c>
      <c r="T4" s="173" t="s">
        <v>1137</v>
      </c>
      <c r="U4" s="170" t="s">
        <v>22</v>
      </c>
      <c r="V4" s="250" t="s">
        <v>1136</v>
      </c>
      <c r="W4" s="479" t="s">
        <v>1138</v>
      </c>
      <c r="X4" s="203" t="s">
        <v>22</v>
      </c>
      <c r="Y4" s="250" t="s">
        <v>1136</v>
      </c>
      <c r="Z4" s="173" t="s">
        <v>1139</v>
      </c>
      <c r="AA4" s="170" t="s">
        <v>22</v>
      </c>
      <c r="AB4" s="250" t="s">
        <v>1136</v>
      </c>
    </row>
    <row r="5" spans="1:28" customFormat="1" ht="12.75" customHeight="1" x14ac:dyDescent="0.3">
      <c r="A5" s="189">
        <v>1</v>
      </c>
      <c r="B5" s="190" t="s">
        <v>581</v>
      </c>
      <c r="C5" s="191"/>
      <c r="D5" s="191"/>
      <c r="E5" s="191"/>
      <c r="F5" s="191"/>
      <c r="G5" s="192"/>
      <c r="H5" s="193"/>
      <c r="I5" s="193"/>
      <c r="J5" s="193"/>
      <c r="L5" s="211"/>
      <c r="M5" s="211"/>
      <c r="N5" s="211"/>
      <c r="O5" s="170"/>
      <c r="Q5" s="203"/>
      <c r="R5" s="203"/>
      <c r="W5" s="203"/>
      <c r="X5" s="203"/>
      <c r="Z5" s="203"/>
    </row>
    <row r="6" spans="1:28" customFormat="1" ht="12.75" customHeight="1" x14ac:dyDescent="0.3">
      <c r="A6" s="189" t="s">
        <v>584</v>
      </c>
      <c r="B6" s="196"/>
      <c r="C6" s="197" t="s">
        <v>585</v>
      </c>
      <c r="D6" s="197"/>
      <c r="E6" s="198"/>
      <c r="F6" s="198"/>
      <c r="G6" s="199"/>
      <c r="H6" s="200">
        <v>0</v>
      </c>
      <c r="I6" s="200">
        <v>0</v>
      </c>
      <c r="J6" s="205">
        <v>0</v>
      </c>
      <c r="L6" s="480"/>
      <c r="M6" s="480"/>
      <c r="N6" s="211"/>
      <c r="Q6" s="203" t="str">
        <f>IF(OR(AND(SUM(Table_10_UK!H6)&lt;&gt;0,ISBLANK(Table_10_UK!L6))),"Fail", "Pass")</f>
        <v>Pass</v>
      </c>
      <c r="R6" s="203" t="s">
        <v>1140</v>
      </c>
      <c r="S6" s="170" t="str">
        <f t="shared" ref="S6:S11" si="0">IF(Q6 = "Fail", R6, "")</f>
        <v/>
      </c>
      <c r="T6" s="203" t="str">
        <f t="shared" ref="T6:T11" si="1">IF(AND(SUM(H6)=0,NOT(ISBLANK(L6))),"Fail","Pass")</f>
        <v>Pass</v>
      </c>
      <c r="U6" s="170" t="s">
        <v>1141</v>
      </c>
      <c r="V6" s="170" t="str">
        <f t="shared" ref="V6:V11" si="2">IF(T6 = "Fail", U6, "")</f>
        <v/>
      </c>
      <c r="W6" s="203" t="str">
        <f>IF(OR(AND(SUM(Table_10_UK!I6)&lt;&gt;0,ISBLANK(Table_10_UK!M6))),"Fail", "Pass")</f>
        <v>Pass</v>
      </c>
      <c r="X6" s="203" t="s">
        <v>1142</v>
      </c>
      <c r="Y6" s="170" t="str">
        <f t="shared" ref="Y6:Y11" si="3">IF(W6 = "Fail", X6, "")</f>
        <v/>
      </c>
      <c r="Z6" s="203" t="str">
        <f t="shared" ref="Z6:Z11" si="4">IF(AND(SUM(I6)=0,NOT(ISBLANK(M6))),"Fail","Pass")</f>
        <v>Pass</v>
      </c>
      <c r="AA6" s="170" t="s">
        <v>1143</v>
      </c>
      <c r="AB6" s="170" t="str">
        <f t="shared" ref="AB6:AB11" si="5">IF(Z6 = "Fail", AA6, "")</f>
        <v/>
      </c>
    </row>
    <row r="7" spans="1:28" customFormat="1" ht="12.75" customHeight="1" x14ac:dyDescent="0.3">
      <c r="A7" s="189" t="s">
        <v>586</v>
      </c>
      <c r="B7" s="196"/>
      <c r="C7" s="197" t="s">
        <v>587</v>
      </c>
      <c r="D7" s="197"/>
      <c r="E7" s="198"/>
      <c r="F7" s="198"/>
      <c r="G7" s="199"/>
      <c r="H7" s="200">
        <v>0</v>
      </c>
      <c r="I7" s="200">
        <v>0</v>
      </c>
      <c r="J7" s="205">
        <v>0</v>
      </c>
      <c r="L7" s="480"/>
      <c r="M7" s="480"/>
      <c r="N7" s="211"/>
      <c r="Q7" s="203" t="str">
        <f>IF(OR(AND(SUM(Table_10_UK!H7)&lt;&gt;0,ISBLANK(Table_10_UK!L7))),"Fail", "Pass")</f>
        <v>Pass</v>
      </c>
      <c r="R7" s="203" t="s">
        <v>1144</v>
      </c>
      <c r="S7" s="170" t="str">
        <f t="shared" si="0"/>
        <v/>
      </c>
      <c r="T7" s="203" t="str">
        <f t="shared" si="1"/>
        <v>Pass</v>
      </c>
      <c r="U7" s="170" t="s">
        <v>1145</v>
      </c>
      <c r="V7" s="170" t="str">
        <f t="shared" si="2"/>
        <v/>
      </c>
      <c r="W7" s="203" t="str">
        <f>IF(OR(AND(SUM(Table_10_UK!I7)&lt;&gt;0,ISBLANK(Table_10_UK!M7))),"Fail", "Pass")</f>
        <v>Pass</v>
      </c>
      <c r="X7" s="203" t="s">
        <v>1146</v>
      </c>
      <c r="Y7" s="170" t="str">
        <f t="shared" si="3"/>
        <v/>
      </c>
      <c r="Z7" s="203" t="str">
        <f t="shared" si="4"/>
        <v>Pass</v>
      </c>
      <c r="AA7" s="170" t="s">
        <v>1147</v>
      </c>
      <c r="AB7" s="170" t="str">
        <f t="shared" si="5"/>
        <v/>
      </c>
    </row>
    <row r="8" spans="1:28" customFormat="1" ht="12.75" customHeight="1" x14ac:dyDescent="0.3">
      <c r="A8" s="189" t="s">
        <v>588</v>
      </c>
      <c r="B8" s="196"/>
      <c r="C8" s="197" t="s">
        <v>589</v>
      </c>
      <c r="D8" s="197"/>
      <c r="E8" s="198"/>
      <c r="F8" s="198"/>
      <c r="G8" s="199"/>
      <c r="H8" s="200">
        <v>0</v>
      </c>
      <c r="I8" s="200">
        <v>0</v>
      </c>
      <c r="J8" s="205">
        <v>0</v>
      </c>
      <c r="L8" s="480"/>
      <c r="M8" s="480"/>
      <c r="N8" s="211"/>
      <c r="Q8" s="203" t="str">
        <f>IF(OR(AND(SUM(Table_10_UK!H8)&lt;&gt;0,ISBLANK(Table_10_UK!L8))),"Fail", "Pass")</f>
        <v>Pass</v>
      </c>
      <c r="R8" s="203" t="s">
        <v>1148</v>
      </c>
      <c r="S8" s="170" t="str">
        <f t="shared" si="0"/>
        <v/>
      </c>
      <c r="T8" s="203" t="str">
        <f t="shared" si="1"/>
        <v>Pass</v>
      </c>
      <c r="U8" s="170" t="s">
        <v>1149</v>
      </c>
      <c r="V8" s="170" t="str">
        <f t="shared" si="2"/>
        <v/>
      </c>
      <c r="W8" s="203" t="str">
        <f>IF(OR(AND(SUM(Table_10_UK!I8)&lt;&gt;0,ISBLANK(Table_10_UK!M8))),"Fail", "Pass")</f>
        <v>Pass</v>
      </c>
      <c r="X8" s="203" t="s">
        <v>1150</v>
      </c>
      <c r="Y8" s="170" t="str">
        <f t="shared" si="3"/>
        <v/>
      </c>
      <c r="Z8" s="203" t="str">
        <f t="shared" si="4"/>
        <v>Pass</v>
      </c>
      <c r="AA8" s="170" t="s">
        <v>1151</v>
      </c>
      <c r="AB8" s="170" t="str">
        <f t="shared" si="5"/>
        <v/>
      </c>
    </row>
    <row r="9" spans="1:28" customFormat="1" ht="12.75" customHeight="1" x14ac:dyDescent="0.3">
      <c r="A9" s="189" t="s">
        <v>590</v>
      </c>
      <c r="B9" s="196"/>
      <c r="C9" s="197" t="s">
        <v>591</v>
      </c>
      <c r="D9" s="197"/>
      <c r="E9" s="198"/>
      <c r="F9" s="198"/>
      <c r="G9" s="199"/>
      <c r="H9" s="200">
        <v>0</v>
      </c>
      <c r="I9" s="200">
        <v>0</v>
      </c>
      <c r="J9" s="205">
        <v>0</v>
      </c>
      <c r="L9" s="480"/>
      <c r="M9" s="480"/>
      <c r="N9" s="211"/>
      <c r="Q9" s="203" t="str">
        <f>IF(OR(AND(SUM(Table_10_UK!H9)&lt;&gt;0,ISBLANK(Table_10_UK!L9))),"Fail", "Pass")</f>
        <v>Pass</v>
      </c>
      <c r="R9" s="203" t="s">
        <v>1152</v>
      </c>
      <c r="S9" s="170" t="str">
        <f t="shared" si="0"/>
        <v/>
      </c>
      <c r="T9" s="203" t="str">
        <f t="shared" si="1"/>
        <v>Pass</v>
      </c>
      <c r="U9" s="170" t="s">
        <v>1153</v>
      </c>
      <c r="V9" s="170" t="str">
        <f t="shared" si="2"/>
        <v/>
      </c>
      <c r="W9" s="203" t="str">
        <f>IF(OR(AND(SUM(Table_10_UK!I9)&lt;&gt;0,ISBLANK(Table_10_UK!M9))),"Fail", "Pass")</f>
        <v>Pass</v>
      </c>
      <c r="X9" s="203" t="s">
        <v>1154</v>
      </c>
      <c r="Y9" s="170" t="str">
        <f t="shared" si="3"/>
        <v/>
      </c>
      <c r="Z9" s="203" t="str">
        <f t="shared" si="4"/>
        <v>Pass</v>
      </c>
      <c r="AA9" s="170" t="s">
        <v>1155</v>
      </c>
      <c r="AB9" s="170" t="str">
        <f t="shared" si="5"/>
        <v/>
      </c>
    </row>
    <row r="10" spans="1:28" customFormat="1" ht="12.75" customHeight="1" x14ac:dyDescent="0.3">
      <c r="A10" s="189" t="s">
        <v>592</v>
      </c>
      <c r="B10" s="196"/>
      <c r="C10" s="197" t="s">
        <v>593</v>
      </c>
      <c r="D10" s="197"/>
      <c r="E10" s="198"/>
      <c r="F10" s="198"/>
      <c r="G10" s="199"/>
      <c r="H10" s="200">
        <v>0</v>
      </c>
      <c r="I10" s="200">
        <v>0</v>
      </c>
      <c r="J10" s="205">
        <v>0</v>
      </c>
      <c r="L10" s="480"/>
      <c r="M10" s="480"/>
      <c r="N10" s="211"/>
      <c r="Q10" s="203" t="str">
        <f>IF(OR(AND(SUM(Table_10_UK!H10)&lt;&gt;0,ISBLANK(Table_10_UK!L10))),"Fail", "Pass")</f>
        <v>Pass</v>
      </c>
      <c r="R10" s="203" t="s">
        <v>1156</v>
      </c>
      <c r="S10" s="170" t="str">
        <f t="shared" si="0"/>
        <v/>
      </c>
      <c r="T10" s="203" t="str">
        <f t="shared" si="1"/>
        <v>Pass</v>
      </c>
      <c r="U10" s="170" t="s">
        <v>1157</v>
      </c>
      <c r="V10" s="170" t="str">
        <f t="shared" si="2"/>
        <v/>
      </c>
      <c r="W10" s="203" t="str">
        <f>IF(OR(AND(SUM(Table_10_UK!I10)&lt;&gt;0,ISBLANK(Table_10_UK!M10))),"Fail", "Pass")</f>
        <v>Pass</v>
      </c>
      <c r="X10" s="203" t="s">
        <v>1158</v>
      </c>
      <c r="Y10" s="170" t="str">
        <f t="shared" si="3"/>
        <v/>
      </c>
      <c r="Z10" s="203" t="str">
        <f t="shared" si="4"/>
        <v>Pass</v>
      </c>
      <c r="AA10" s="170" t="s">
        <v>1159</v>
      </c>
      <c r="AB10" s="170" t="str">
        <f t="shared" si="5"/>
        <v/>
      </c>
    </row>
    <row r="11" spans="1:28" customFormat="1" ht="12.75" customHeight="1" x14ac:dyDescent="0.3">
      <c r="A11" s="189" t="s">
        <v>594</v>
      </c>
      <c r="B11" s="18"/>
      <c r="C11" s="206" t="s">
        <v>595</v>
      </c>
      <c r="D11" s="198"/>
      <c r="E11" s="198"/>
      <c r="F11" s="198"/>
      <c r="G11" s="199"/>
      <c r="H11" s="200">
        <v>0</v>
      </c>
      <c r="I11" s="200">
        <v>0</v>
      </c>
      <c r="J11" s="205">
        <v>0</v>
      </c>
      <c r="L11" s="481"/>
      <c r="M11" s="480"/>
      <c r="N11" s="211"/>
      <c r="Q11" s="203" t="str">
        <f>IF(OR(AND(SUM(Table_10_UK!H11)&lt;&gt;0,ISBLANK(Table_10_UK!L11))),"Fail", "Pass")</f>
        <v>Pass</v>
      </c>
      <c r="R11" s="203" t="s">
        <v>1160</v>
      </c>
      <c r="S11" s="170" t="str">
        <f t="shared" si="0"/>
        <v/>
      </c>
      <c r="T11" s="203" t="str">
        <f t="shared" si="1"/>
        <v>Pass</v>
      </c>
      <c r="U11" s="170" t="s">
        <v>1161</v>
      </c>
      <c r="V11" s="170" t="str">
        <f t="shared" si="2"/>
        <v/>
      </c>
      <c r="W11" s="203" t="str">
        <f>IF(OR(AND(SUM(Table_10_UK!I11)&lt;&gt;0,ISBLANK(Table_10_UK!M11))),"Fail", "Pass")</f>
        <v>Pass</v>
      </c>
      <c r="X11" s="203" t="s">
        <v>1162</v>
      </c>
      <c r="Y11" s="170" t="str">
        <f t="shared" si="3"/>
        <v/>
      </c>
      <c r="Z11" s="203" t="str">
        <f t="shared" si="4"/>
        <v>Pass</v>
      </c>
      <c r="AA11" s="170" t="s">
        <v>1163</v>
      </c>
      <c r="AB11" s="170" t="str">
        <f t="shared" si="5"/>
        <v/>
      </c>
    </row>
    <row r="12" spans="1:28" customFormat="1" ht="12.75" customHeight="1" x14ac:dyDescent="0.3">
      <c r="A12" s="189" t="s">
        <v>596</v>
      </c>
      <c r="B12" s="207" t="s">
        <v>597</v>
      </c>
      <c r="C12" s="208"/>
      <c r="D12" s="208"/>
      <c r="E12" s="208"/>
      <c r="F12" s="208"/>
      <c r="G12" s="209"/>
      <c r="H12" s="210"/>
      <c r="I12" s="210"/>
      <c r="J12" s="210"/>
      <c r="L12" s="482"/>
      <c r="M12" s="482"/>
      <c r="N12" s="211"/>
      <c r="O12" s="170"/>
      <c r="R12" s="203"/>
      <c r="W12" s="203"/>
      <c r="X12" s="203"/>
      <c r="Z12" s="203"/>
    </row>
    <row r="13" spans="1:28" customFormat="1" ht="12.75" customHeight="1" x14ac:dyDescent="0.3">
      <c r="A13" s="189"/>
      <c r="B13" s="212"/>
      <c r="C13" s="206"/>
      <c r="D13" s="206"/>
      <c r="E13" s="206"/>
      <c r="F13" s="206"/>
      <c r="G13" s="213"/>
      <c r="H13" s="214"/>
      <c r="I13" s="214"/>
      <c r="J13" s="214"/>
      <c r="L13" s="476"/>
      <c r="M13" s="476"/>
      <c r="N13" s="211"/>
      <c r="O13" s="170"/>
      <c r="R13" s="203"/>
      <c r="W13" s="203"/>
      <c r="X13" s="203"/>
      <c r="Z13" s="203"/>
    </row>
    <row r="14" spans="1:28" customFormat="1" ht="12.75" customHeight="1" x14ac:dyDescent="0.3">
      <c r="A14" s="189">
        <v>2</v>
      </c>
      <c r="B14" s="190" t="s">
        <v>598</v>
      </c>
      <c r="C14" s="191"/>
      <c r="D14" s="191"/>
      <c r="E14" s="191"/>
      <c r="F14" s="191"/>
      <c r="G14" s="192"/>
      <c r="H14" s="215"/>
      <c r="I14" s="215"/>
      <c r="J14" s="215"/>
      <c r="L14" s="483"/>
      <c r="M14" s="483"/>
      <c r="N14" s="211"/>
      <c r="O14" s="170"/>
      <c r="R14" s="203"/>
      <c r="W14" s="203"/>
      <c r="X14" s="203"/>
      <c r="Z14" s="203"/>
    </row>
    <row r="15" spans="1:28" customFormat="1" ht="12.75" customHeight="1" x14ac:dyDescent="0.3">
      <c r="A15" s="189" t="s">
        <v>599</v>
      </c>
      <c r="B15" s="196"/>
      <c r="C15" s="206" t="s">
        <v>600</v>
      </c>
      <c r="D15" s="198"/>
      <c r="E15" s="198"/>
      <c r="F15" s="198"/>
      <c r="G15" s="199"/>
      <c r="H15" s="200">
        <v>0</v>
      </c>
      <c r="I15" s="200">
        <v>0</v>
      </c>
      <c r="J15" s="205">
        <v>0</v>
      </c>
      <c r="L15" s="480"/>
      <c r="M15" s="480"/>
      <c r="N15" s="211"/>
      <c r="Q15" s="203" t="str">
        <f>IF(OR(AND(SUM(Table_10_UK!H15)&lt;&gt;0,ISBLANK(Table_10_UK!L15))),"Fail", "Pass")</f>
        <v>Pass</v>
      </c>
      <c r="R15" s="203" t="s">
        <v>1164</v>
      </c>
      <c r="S15" s="170" t="str">
        <f>IF(Q15 = "Fail", R15, "")</f>
        <v/>
      </c>
      <c r="T15" s="203" t="str">
        <f>IF(AND(SUM(H15)=0,NOT(ISBLANK(L15))),"Fail","Pass")</f>
        <v>Pass</v>
      </c>
      <c r="U15" s="170" t="s">
        <v>1165</v>
      </c>
      <c r="V15" s="170" t="str">
        <f>IF(T15 = "Fail", U15, "")</f>
        <v/>
      </c>
      <c r="W15" s="203" t="str">
        <f>IF(OR(AND(SUM(Table_10_UK!I15)&lt;&gt;0,ISBLANK(Table_10_UK!M15))),"Fail", "Pass")</f>
        <v>Pass</v>
      </c>
      <c r="X15" s="203" t="s">
        <v>1166</v>
      </c>
      <c r="Y15" s="170" t="str">
        <f>IF(W15 = "Fail", X15, "")</f>
        <v/>
      </c>
      <c r="Z15" s="203" t="str">
        <f>IF(AND(SUM(I15)=0,NOT(ISBLANK(M15))),"Fail","Pass")</f>
        <v>Pass</v>
      </c>
      <c r="AA15" s="170" t="s">
        <v>1167</v>
      </c>
      <c r="AB15" s="170" t="str">
        <f>IF(Z15 = "Fail", AA15, "")</f>
        <v/>
      </c>
    </row>
    <row r="16" spans="1:28" customFormat="1" ht="12.75" customHeight="1" x14ac:dyDescent="0.3">
      <c r="A16" s="189" t="s">
        <v>601</v>
      </c>
      <c r="B16" s="196"/>
      <c r="C16" s="206" t="s">
        <v>602</v>
      </c>
      <c r="D16" s="198"/>
      <c r="E16" s="198"/>
      <c r="F16" s="198"/>
      <c r="G16" s="199"/>
      <c r="H16" s="200">
        <v>0</v>
      </c>
      <c r="I16" s="200">
        <v>0</v>
      </c>
      <c r="J16" s="205">
        <v>0</v>
      </c>
      <c r="L16" s="480"/>
      <c r="M16" s="480"/>
      <c r="N16" s="211"/>
      <c r="Q16" s="203" t="str">
        <f>IF(OR(AND(SUM(Table_10_UK!H16)&lt;&gt;0,ISBLANK(Table_10_UK!L16))),"Fail", "Pass")</f>
        <v>Pass</v>
      </c>
      <c r="R16" s="203" t="s">
        <v>1168</v>
      </c>
      <c r="S16" s="170" t="str">
        <f>IF(Q16 = "Fail", R16, "")</f>
        <v/>
      </c>
      <c r="T16" s="203" t="str">
        <f>IF(AND(SUM(H16)=0,NOT(ISBLANK(L16))),"Fail","Pass")</f>
        <v>Pass</v>
      </c>
      <c r="U16" s="170" t="s">
        <v>1169</v>
      </c>
      <c r="V16" s="170" t="str">
        <f>IF(T16 = "Fail", U16, "")</f>
        <v/>
      </c>
      <c r="W16" s="203" t="str">
        <f>IF(OR(AND(SUM(Table_10_UK!I16)&lt;&gt;0,ISBLANK(Table_10_UK!M16))),"Fail", "Pass")</f>
        <v>Pass</v>
      </c>
      <c r="X16" s="203" t="s">
        <v>1170</v>
      </c>
      <c r="Y16" s="170" t="str">
        <f>IF(W16 = "Fail", X16, "")</f>
        <v/>
      </c>
      <c r="Z16" s="203" t="str">
        <f>IF(AND(SUM(I16)=0,NOT(ISBLANK(M16))),"Fail","Pass")</f>
        <v>Pass</v>
      </c>
      <c r="AA16" s="170" t="s">
        <v>1171</v>
      </c>
      <c r="AB16" s="170" t="str">
        <f>IF(Z16 = "Fail", AA16, "")</f>
        <v/>
      </c>
    </row>
    <row r="17" spans="1:28" customFormat="1" ht="12.75" customHeight="1" x14ac:dyDescent="0.3">
      <c r="A17" s="189" t="s">
        <v>603</v>
      </c>
      <c r="B17" s="19"/>
      <c r="C17" s="213" t="s">
        <v>604</v>
      </c>
      <c r="D17" s="198"/>
      <c r="E17" s="198"/>
      <c r="F17" s="198"/>
      <c r="G17" s="199"/>
      <c r="H17" s="200">
        <v>0</v>
      </c>
      <c r="I17" s="200">
        <v>0</v>
      </c>
      <c r="J17" s="205">
        <v>0</v>
      </c>
      <c r="L17" s="480"/>
      <c r="M17" s="480"/>
      <c r="N17" s="211"/>
      <c r="Q17" s="203" t="str">
        <f>IF(OR(AND(SUM(Table_10_UK!H17)&lt;&gt;0,ISBLANK(Table_10_UK!L17))),"Fail", "Pass")</f>
        <v>Pass</v>
      </c>
      <c r="R17" s="203" t="s">
        <v>1172</v>
      </c>
      <c r="S17" s="170" t="str">
        <f>IF(Q17 = "Fail", R17, "")</f>
        <v/>
      </c>
      <c r="T17" s="203" t="str">
        <f>IF(AND(SUM(H17)=0,NOT(ISBLANK(L17))),"Fail","Pass")</f>
        <v>Pass</v>
      </c>
      <c r="U17" s="170" t="s">
        <v>1173</v>
      </c>
      <c r="V17" s="170" t="str">
        <f>IF(T17 = "Fail", U17, "")</f>
        <v/>
      </c>
      <c r="W17" s="203" t="str">
        <f>IF(OR(AND(SUM(Table_10_UK!I17)&lt;&gt;0,ISBLANK(Table_10_UK!M17))),"Fail", "Pass")</f>
        <v>Pass</v>
      </c>
      <c r="X17" s="203" t="s">
        <v>1174</v>
      </c>
      <c r="Y17" s="170" t="str">
        <f>IF(W17 = "Fail", X17, "")</f>
        <v/>
      </c>
      <c r="Z17" s="203" t="str">
        <f>IF(AND(SUM(I17)=0,NOT(ISBLANK(M17))),"Fail","Pass")</f>
        <v>Pass</v>
      </c>
      <c r="AA17" s="170" t="s">
        <v>1175</v>
      </c>
      <c r="AB17" s="170" t="str">
        <f>IF(Z17 = "Fail", AA17, "")</f>
        <v/>
      </c>
    </row>
    <row r="18" spans="1:28" customFormat="1" ht="12.75" customHeight="1" x14ac:dyDescent="0.3">
      <c r="A18" s="189" t="s">
        <v>605</v>
      </c>
      <c r="B18" s="196"/>
      <c r="C18" s="213" t="s">
        <v>606</v>
      </c>
      <c r="D18" s="198"/>
      <c r="E18" s="198"/>
      <c r="F18" s="198"/>
      <c r="G18" s="199"/>
      <c r="H18" s="200">
        <v>0</v>
      </c>
      <c r="I18" s="200">
        <v>0</v>
      </c>
      <c r="J18" s="205">
        <v>0</v>
      </c>
      <c r="L18" s="480"/>
      <c r="M18" s="480"/>
      <c r="N18" s="211"/>
      <c r="Q18" s="203" t="str">
        <f>IF(OR(AND(SUM(Table_10_UK!H18)&lt;&gt;0,ISBLANK(Table_10_UK!L18))),"Fail", "Pass")</f>
        <v>Pass</v>
      </c>
      <c r="R18" s="203" t="s">
        <v>1176</v>
      </c>
      <c r="S18" s="170" t="str">
        <f>IF(Q18 = "Fail", R18, "")</f>
        <v/>
      </c>
      <c r="T18" s="203" t="str">
        <f>IF(AND(SUM(H18)=0,NOT(ISBLANK(L18))),"Fail","Pass")</f>
        <v>Pass</v>
      </c>
      <c r="U18" s="170" t="s">
        <v>1177</v>
      </c>
      <c r="V18" s="170" t="str">
        <f>IF(T18 = "Fail", U18, "")</f>
        <v/>
      </c>
      <c r="W18" s="203" t="str">
        <f>IF(OR(AND(SUM(Table_10_UK!I18)&lt;&gt;0,ISBLANK(Table_10_UK!M18))),"Fail", "Pass")</f>
        <v>Pass</v>
      </c>
      <c r="X18" s="203" t="s">
        <v>1178</v>
      </c>
      <c r="Y18" s="170" t="str">
        <f>IF(W18 = "Fail", X18, "")</f>
        <v/>
      </c>
      <c r="Z18" s="203" t="str">
        <f>IF(AND(SUM(I18)=0,NOT(ISBLANK(M18))),"Fail","Pass")</f>
        <v>Pass</v>
      </c>
      <c r="AA18" s="170" t="s">
        <v>1179</v>
      </c>
      <c r="AB18" s="170" t="str">
        <f>IF(Z18 = "Fail", AA18, "")</f>
        <v/>
      </c>
    </row>
    <row r="19" spans="1:28" customFormat="1" ht="12.75" customHeight="1" x14ac:dyDescent="0.3">
      <c r="A19" s="189" t="s">
        <v>607</v>
      </c>
      <c r="B19" s="19"/>
      <c r="C19" s="213" t="s">
        <v>608</v>
      </c>
      <c r="D19" s="198"/>
      <c r="E19" s="198"/>
      <c r="F19" s="198"/>
      <c r="G19" s="199"/>
      <c r="H19" s="200">
        <v>0</v>
      </c>
      <c r="I19" s="200">
        <v>0</v>
      </c>
      <c r="J19" s="205">
        <v>0</v>
      </c>
      <c r="L19" s="480"/>
      <c r="M19" s="480"/>
      <c r="N19" s="211"/>
      <c r="Q19" s="203" t="str">
        <f>IF(OR(AND(SUM(Table_10_UK!H19)&lt;&gt;0,ISBLANK(Table_10_UK!L19))),"Fail", "Pass")</f>
        <v>Pass</v>
      </c>
      <c r="R19" s="203" t="s">
        <v>1180</v>
      </c>
      <c r="S19" s="170" t="str">
        <f>IF(Q19 = "Fail", R19, "")</f>
        <v/>
      </c>
      <c r="T19" s="203" t="str">
        <f>IF(AND(SUM(H19)=0,NOT(ISBLANK(L19))),"Fail","Pass")</f>
        <v>Pass</v>
      </c>
      <c r="U19" s="170" t="s">
        <v>1181</v>
      </c>
      <c r="V19" s="170" t="str">
        <f>IF(T19 = "Fail", U19, "")</f>
        <v/>
      </c>
      <c r="W19" s="203" t="str">
        <f>IF(OR(AND(SUM(Table_10_UK!I19)&lt;&gt;0,ISBLANK(Table_10_UK!M19))),"Fail", "Pass")</f>
        <v>Pass</v>
      </c>
      <c r="X19" s="203" t="s">
        <v>1182</v>
      </c>
      <c r="Y19" s="170" t="str">
        <f>IF(W19 = "Fail", X19, "")</f>
        <v/>
      </c>
      <c r="Z19" s="203" t="str">
        <f>IF(AND(SUM(I19)=0,NOT(ISBLANK(M19))),"Fail","Pass")</f>
        <v>Pass</v>
      </c>
      <c r="AA19" s="170" t="s">
        <v>1183</v>
      </c>
      <c r="AB19" s="170" t="str">
        <f>IF(Z19 = "Fail", AA19, "")</f>
        <v/>
      </c>
    </row>
    <row r="20" spans="1:28" customFormat="1" ht="12.75" customHeight="1" x14ac:dyDescent="0.3">
      <c r="A20" s="189" t="s">
        <v>609</v>
      </c>
      <c r="B20" s="207" t="s">
        <v>610</v>
      </c>
      <c r="C20" s="208"/>
      <c r="D20" s="208"/>
      <c r="E20" s="208"/>
      <c r="F20" s="208"/>
      <c r="G20" s="209"/>
      <c r="H20" s="210"/>
      <c r="I20" s="210"/>
      <c r="J20" s="210"/>
      <c r="L20" s="482"/>
      <c r="M20" s="482"/>
      <c r="N20" s="211"/>
      <c r="O20" s="170"/>
      <c r="R20" s="203"/>
      <c r="W20" s="203"/>
      <c r="X20" s="203"/>
      <c r="Z20" s="203"/>
    </row>
    <row r="21" spans="1:28" customFormat="1" ht="12.75" customHeight="1" x14ac:dyDescent="0.3">
      <c r="A21" s="189"/>
      <c r="B21" s="18"/>
      <c r="C21" s="198"/>
      <c r="D21" s="198"/>
      <c r="E21" s="198"/>
      <c r="F21" s="198"/>
      <c r="G21" s="199"/>
      <c r="H21" s="5"/>
      <c r="I21" s="5"/>
      <c r="J21" s="5"/>
      <c r="L21" s="476"/>
      <c r="M21" s="476"/>
      <c r="N21" s="211"/>
      <c r="O21" s="170"/>
      <c r="R21" s="203"/>
      <c r="W21" s="203"/>
      <c r="X21" s="203"/>
      <c r="Z21" s="203"/>
    </row>
    <row r="22" spans="1:28" customFormat="1" ht="25.5" customHeight="1" x14ac:dyDescent="0.3">
      <c r="A22" s="189">
        <v>3</v>
      </c>
      <c r="B22" s="532" t="s">
        <v>611</v>
      </c>
      <c r="C22" s="533"/>
      <c r="D22" s="533"/>
      <c r="E22" s="533"/>
      <c r="F22" s="533"/>
      <c r="G22" s="534"/>
      <c r="H22" s="210"/>
      <c r="I22" s="210"/>
      <c r="J22" s="210"/>
      <c r="K22" s="170"/>
      <c r="L22" s="476"/>
      <c r="M22" s="476"/>
      <c r="N22" s="211"/>
      <c r="R22" s="203"/>
      <c r="W22" s="203"/>
      <c r="X22" s="203"/>
      <c r="Z22" s="203"/>
    </row>
    <row r="23" spans="1:28" customFormat="1" ht="12.75" customHeight="1" x14ac:dyDescent="0.3">
      <c r="A23" s="189"/>
      <c r="B23" s="212"/>
      <c r="C23" s="206"/>
      <c r="D23" s="206"/>
      <c r="E23" s="206"/>
      <c r="F23" s="206"/>
      <c r="G23" s="213"/>
      <c r="H23" s="214"/>
      <c r="I23" s="214"/>
      <c r="J23" s="214"/>
      <c r="L23" s="483"/>
      <c r="M23" s="483"/>
      <c r="N23" s="211"/>
      <c r="O23" s="170"/>
      <c r="R23" s="203"/>
      <c r="W23" s="203"/>
      <c r="X23" s="203"/>
      <c r="Z23" s="203"/>
    </row>
    <row r="24" spans="1:28" customFormat="1" ht="12.75" customHeight="1" x14ac:dyDescent="0.3">
      <c r="A24" s="189">
        <v>4</v>
      </c>
      <c r="B24" s="216" t="s">
        <v>612</v>
      </c>
      <c r="C24" s="217"/>
      <c r="D24" s="217"/>
      <c r="E24" s="217"/>
      <c r="F24" s="217"/>
      <c r="G24" s="218"/>
      <c r="H24" s="200">
        <v>0</v>
      </c>
      <c r="I24" s="200">
        <v>0</v>
      </c>
      <c r="J24" s="205">
        <v>0</v>
      </c>
      <c r="L24" s="480"/>
      <c r="M24" s="480"/>
      <c r="N24" s="211"/>
      <c r="Q24" s="203" t="str">
        <f>IF(OR(AND(SUM(Table_10_UK!H24)&lt;&gt;0,ISBLANK(Table_10_UK!L24))),"Fail", "Pass")</f>
        <v>Pass</v>
      </c>
      <c r="R24" s="203" t="s">
        <v>1184</v>
      </c>
      <c r="S24" s="170" t="str">
        <f>IF(Q24 = "Fail", R24, "")</f>
        <v/>
      </c>
      <c r="T24" s="203" t="str">
        <f>IF(AND(SUM(H24)=0,NOT(ISBLANK(L24))),"Fail","Pass")</f>
        <v>Pass</v>
      </c>
      <c r="U24" s="170" t="s">
        <v>1185</v>
      </c>
      <c r="V24" s="170" t="str">
        <f>IF(T24 = "Fail", U24, "")</f>
        <v/>
      </c>
      <c r="W24" s="203" t="str">
        <f>IF(OR(AND(SUM(Table_10_UK!I24)&lt;&gt;0,ISBLANK(Table_10_UK!M24))),"Fail", "Pass")</f>
        <v>Pass</v>
      </c>
      <c r="X24" s="203" t="s">
        <v>1186</v>
      </c>
      <c r="Y24" s="170" t="str">
        <f>IF(W24 = "Fail", X24, "")</f>
        <v/>
      </c>
      <c r="Z24" s="203" t="str">
        <f>IF(AND(SUM(I24)=0,NOT(ISBLANK(M24))),"Fail","Pass")</f>
        <v>Pass</v>
      </c>
      <c r="AA24" s="170" t="s">
        <v>1187</v>
      </c>
      <c r="AB24" s="170" t="str">
        <f>IF(Z24 = "Fail", AA24, "")</f>
        <v/>
      </c>
    </row>
    <row r="25" spans="1:28" customFormat="1" ht="12.75" customHeight="1" x14ac:dyDescent="0.3">
      <c r="A25" s="189">
        <v>5</v>
      </c>
      <c r="B25" s="216" t="s">
        <v>613</v>
      </c>
      <c r="C25" s="217"/>
      <c r="D25" s="217"/>
      <c r="E25" s="217"/>
      <c r="F25" s="217"/>
      <c r="G25" s="218"/>
      <c r="H25" s="200">
        <v>0</v>
      </c>
      <c r="I25" s="200">
        <v>0</v>
      </c>
      <c r="J25" s="205">
        <v>0</v>
      </c>
      <c r="L25" s="480"/>
      <c r="M25" s="480"/>
      <c r="N25" s="211"/>
      <c r="Q25" s="203" t="str">
        <f>IF(OR(AND(SUM(Table_10_UK!H25)&lt;&gt;0,ISBLANK(Table_10_UK!L25))),"Fail", "Pass")</f>
        <v>Pass</v>
      </c>
      <c r="R25" s="203" t="s">
        <v>1188</v>
      </c>
      <c r="S25" s="170" t="str">
        <f>IF(Q25 = "Fail", R25, "")</f>
        <v/>
      </c>
      <c r="T25" s="203" t="str">
        <f>IF(AND(SUM(H25)=0,NOT(ISBLANK(L25))),"Fail","Pass")</f>
        <v>Pass</v>
      </c>
      <c r="U25" s="170" t="s">
        <v>1189</v>
      </c>
      <c r="V25" s="170" t="str">
        <f>IF(T25 = "Fail", U25, "")</f>
        <v/>
      </c>
      <c r="W25" s="203" t="str">
        <f>IF(OR(AND(SUM(Table_10_UK!I25)&lt;&gt;0,ISBLANK(Table_10_UK!M25))),"Fail", "Pass")</f>
        <v>Pass</v>
      </c>
      <c r="X25" s="203" t="s">
        <v>1190</v>
      </c>
      <c r="Y25" s="170" t="str">
        <f>IF(W25 = "Fail", X25, "")</f>
        <v/>
      </c>
      <c r="Z25" s="203" t="str">
        <f>IF(AND(SUM(I25)=0,NOT(ISBLANK(M25))),"Fail","Pass")</f>
        <v>Pass</v>
      </c>
      <c r="AA25" s="170" t="s">
        <v>1191</v>
      </c>
      <c r="AB25" s="170" t="str">
        <f>IF(Z25 = "Fail", AA25, "")</f>
        <v/>
      </c>
    </row>
    <row r="26" spans="1:28" customFormat="1" ht="12.75" customHeight="1" x14ac:dyDescent="0.3">
      <c r="A26" s="189">
        <v>6</v>
      </c>
      <c r="B26" s="212" t="s">
        <v>614</v>
      </c>
      <c r="C26" s="206"/>
      <c r="D26" s="206"/>
      <c r="E26" s="206"/>
      <c r="F26" s="206"/>
      <c r="G26" s="213"/>
      <c r="H26" s="200">
        <v>0</v>
      </c>
      <c r="I26" s="200">
        <v>0</v>
      </c>
      <c r="J26" s="205">
        <v>0</v>
      </c>
      <c r="L26" s="480"/>
      <c r="M26" s="480"/>
      <c r="N26" s="211"/>
      <c r="Q26" s="203" t="str">
        <f>IF(OR(AND(SUM(Table_10_UK!H26)&lt;&gt;0,ISBLANK(Table_10_UK!L26))),"Fail", "Pass")</f>
        <v>Pass</v>
      </c>
      <c r="R26" s="203" t="s">
        <v>1192</v>
      </c>
      <c r="S26" s="170" t="str">
        <f>IF(Q26 = "Fail", R26, "")</f>
        <v/>
      </c>
      <c r="T26" s="203" t="str">
        <f>IF(AND(SUM(H26)=0,NOT(ISBLANK(L26))),"Fail","Pass")</f>
        <v>Pass</v>
      </c>
      <c r="U26" s="170" t="s">
        <v>1193</v>
      </c>
      <c r="V26" s="170" t="str">
        <f>IF(T26 = "Fail", U26, "")</f>
        <v/>
      </c>
      <c r="W26" s="203" t="str">
        <f>IF(OR(AND(SUM(Table_10_UK!I26)&lt;&gt;0,ISBLANK(Table_10_UK!M26))),"Fail", "Pass")</f>
        <v>Pass</v>
      </c>
      <c r="X26" s="203" t="s">
        <v>1194</v>
      </c>
      <c r="Y26" s="170" t="str">
        <f>IF(W26 = "Fail", X26, "")</f>
        <v/>
      </c>
      <c r="Z26" s="203" t="str">
        <f>IF(AND(SUM(I26)=0,NOT(ISBLANK(M26))),"Fail","Pass")</f>
        <v>Pass</v>
      </c>
      <c r="AA26" s="170" t="s">
        <v>1195</v>
      </c>
      <c r="AB26" s="170" t="str">
        <f>IF(Z26 = "Fail", AA26, "")</f>
        <v/>
      </c>
    </row>
    <row r="27" spans="1:28" customFormat="1" ht="12.75" customHeight="1" x14ac:dyDescent="0.3">
      <c r="A27" s="189">
        <v>7</v>
      </c>
      <c r="B27" s="212" t="s">
        <v>615</v>
      </c>
      <c r="C27" s="206"/>
      <c r="D27" s="206"/>
      <c r="E27" s="206"/>
      <c r="F27" s="206"/>
      <c r="G27" s="213"/>
      <c r="H27" s="200">
        <v>0</v>
      </c>
      <c r="I27" s="200">
        <v>0</v>
      </c>
      <c r="J27" s="205">
        <v>0</v>
      </c>
      <c r="L27" s="480"/>
      <c r="M27" s="480"/>
      <c r="N27" s="211"/>
      <c r="Q27" s="203" t="str">
        <f>IF(OR(AND(SUM(Table_10_UK!H27)&lt;&gt;0,ISBLANK(Table_10_UK!L27))),"Fail", "Pass")</f>
        <v>Pass</v>
      </c>
      <c r="R27" s="203" t="s">
        <v>1196</v>
      </c>
      <c r="S27" s="170" t="str">
        <f>IF(Q27 = "Fail", R27, "")</f>
        <v/>
      </c>
      <c r="T27" s="203" t="str">
        <f>IF(AND(SUM(H27)=0,NOT(ISBLANK(L27))),"Fail","Pass")</f>
        <v>Pass</v>
      </c>
      <c r="U27" s="170" t="s">
        <v>1197</v>
      </c>
      <c r="V27" s="170" t="str">
        <f>IF(T27 = "Fail", U27, "")</f>
        <v/>
      </c>
      <c r="W27" s="203" t="str">
        <f>IF(OR(AND(SUM(Table_10_UK!I27)&lt;&gt;0,ISBLANK(Table_10_UK!M27))),"Fail", "Pass")</f>
        <v>Pass</v>
      </c>
      <c r="X27" s="203" t="s">
        <v>1198</v>
      </c>
      <c r="Y27" s="170" t="str">
        <f>IF(W27 = "Fail", X27, "")</f>
        <v/>
      </c>
      <c r="Z27" s="203" t="str">
        <f>IF(AND(SUM(I27)=0,NOT(ISBLANK(M27))),"Fail","Pass")</f>
        <v>Pass</v>
      </c>
      <c r="AA27" s="170" t="s">
        <v>1199</v>
      </c>
      <c r="AB27" s="170" t="str">
        <f>IF(Z27 = "Fail", AA27, "")</f>
        <v/>
      </c>
    </row>
    <row r="28" spans="1:28" customFormat="1" ht="12.75" customHeight="1" x14ac:dyDescent="0.3">
      <c r="A28" s="189"/>
      <c r="B28" s="212"/>
      <c r="C28" s="206"/>
      <c r="D28" s="206"/>
      <c r="E28" s="206"/>
      <c r="F28" s="206"/>
      <c r="G28" s="213"/>
      <c r="H28" s="214"/>
      <c r="I28" s="214"/>
      <c r="J28" s="214"/>
      <c r="L28" s="482"/>
      <c r="M28" s="482"/>
      <c r="N28" s="211"/>
      <c r="O28" s="170"/>
      <c r="R28" s="203"/>
      <c r="W28" s="203"/>
      <c r="X28" s="203"/>
      <c r="Z28" s="203"/>
    </row>
    <row r="29" spans="1:28" customFormat="1" ht="12.75" customHeight="1" x14ac:dyDescent="0.3">
      <c r="A29" s="189">
        <v>8</v>
      </c>
      <c r="B29" s="207" t="s">
        <v>616</v>
      </c>
      <c r="C29" s="208"/>
      <c r="D29" s="208"/>
      <c r="E29" s="208"/>
      <c r="F29" s="208"/>
      <c r="G29" s="209"/>
      <c r="H29" s="210"/>
      <c r="I29" s="210"/>
      <c r="J29" s="210"/>
      <c r="L29" s="476"/>
      <c r="M29" s="476"/>
      <c r="N29" s="211"/>
      <c r="O29" s="170"/>
      <c r="R29" s="203"/>
      <c r="W29" s="203"/>
      <c r="X29" s="203"/>
      <c r="Z29" s="203"/>
    </row>
    <row r="30" spans="1:28" customFormat="1" ht="12.75" customHeight="1" x14ac:dyDescent="0.3">
      <c r="A30" s="189"/>
      <c r="B30" s="219"/>
      <c r="C30" s="220"/>
      <c r="D30" s="220"/>
      <c r="E30" s="220"/>
      <c r="F30" s="220"/>
      <c r="G30" s="221"/>
      <c r="H30" s="214"/>
      <c r="I30" s="214"/>
      <c r="J30" s="214"/>
      <c r="L30" s="476"/>
      <c r="M30" s="476"/>
      <c r="N30" s="211"/>
      <c r="O30" s="170"/>
      <c r="R30" s="203"/>
      <c r="W30" s="203"/>
      <c r="X30" s="203"/>
      <c r="Z30" s="203"/>
    </row>
    <row r="31" spans="1:28" customFormat="1" ht="12.75" customHeight="1" x14ac:dyDescent="0.3">
      <c r="A31" s="189">
        <v>9</v>
      </c>
      <c r="B31" s="191" t="s">
        <v>617</v>
      </c>
      <c r="C31" s="191"/>
      <c r="D31" s="191"/>
      <c r="E31" s="191"/>
      <c r="F31" s="191"/>
      <c r="G31" s="191"/>
      <c r="H31" s="191"/>
      <c r="I31" s="191"/>
      <c r="J31" s="191"/>
      <c r="L31" s="483"/>
      <c r="M31" s="483"/>
      <c r="N31" s="211"/>
      <c r="O31" s="170"/>
      <c r="R31" s="203"/>
      <c r="W31" s="203"/>
      <c r="X31" s="203"/>
      <c r="Z31" s="203"/>
    </row>
    <row r="32" spans="1:28" customFormat="1" ht="12.75" customHeight="1" x14ac:dyDescent="0.3">
      <c r="A32" s="189" t="s">
        <v>618</v>
      </c>
      <c r="B32" s="212" t="s">
        <v>619</v>
      </c>
      <c r="C32" s="206"/>
      <c r="D32" s="206"/>
      <c r="E32" s="206"/>
      <c r="F32" s="206"/>
      <c r="G32" s="213"/>
      <c r="H32" s="200">
        <v>0</v>
      </c>
      <c r="I32" s="200">
        <v>0</v>
      </c>
      <c r="J32" s="205">
        <v>0</v>
      </c>
      <c r="L32" s="480"/>
      <c r="M32" s="480"/>
      <c r="N32" s="211"/>
      <c r="Q32" s="203" t="str">
        <f>IF(OR(AND(SUM(Table_10_UK!H32)&lt;&gt;0,ISBLANK(Table_10_UK!L32))),"Fail", "Pass")</f>
        <v>Pass</v>
      </c>
      <c r="R32" s="203" t="s">
        <v>1200</v>
      </c>
      <c r="S32" s="170" t="str">
        <f>IF(Q32 = "Fail", R32, "")</f>
        <v/>
      </c>
      <c r="T32" s="203" t="str">
        <f>IF(AND(SUM(H32)=0,NOT(ISBLANK(L32))),"Fail","Pass")</f>
        <v>Pass</v>
      </c>
      <c r="U32" s="170" t="s">
        <v>1201</v>
      </c>
      <c r="V32" s="170" t="str">
        <f>IF(T32 = "Fail", U32, "")</f>
        <v/>
      </c>
      <c r="W32" s="203" t="str">
        <f>IF(OR(AND(SUM(Table_10_UK!I32)&lt;&gt;0,ISBLANK(Table_10_UK!M32))),"Fail", "Pass")</f>
        <v>Pass</v>
      </c>
      <c r="X32" s="203" t="s">
        <v>1202</v>
      </c>
      <c r="Y32" s="170" t="str">
        <f>IF(W32 = "Fail", X32, "")</f>
        <v/>
      </c>
      <c r="Z32" s="203" t="str">
        <f>IF(AND(SUM(I32)=0,NOT(ISBLANK(M32))),"Fail","Pass")</f>
        <v>Pass</v>
      </c>
      <c r="AA32" s="170" t="s">
        <v>1203</v>
      </c>
      <c r="AB32" s="170" t="str">
        <f>IF(Z32 = "Fail", AA32, "")</f>
        <v/>
      </c>
    </row>
    <row r="33" spans="1:28" customFormat="1" ht="12.75" customHeight="1" x14ac:dyDescent="0.3">
      <c r="A33" s="189" t="s">
        <v>620</v>
      </c>
      <c r="B33" s="212" t="s">
        <v>621</v>
      </c>
      <c r="C33" s="206"/>
      <c r="D33" s="206"/>
      <c r="E33" s="206"/>
      <c r="F33" s="206"/>
      <c r="G33" s="213"/>
      <c r="H33" s="200">
        <v>0</v>
      </c>
      <c r="I33" s="200">
        <v>0</v>
      </c>
      <c r="J33" s="205">
        <v>0</v>
      </c>
      <c r="L33" s="480"/>
      <c r="M33" s="480"/>
      <c r="N33" s="211"/>
      <c r="Q33" s="203" t="str">
        <f>IF(OR(AND(SUM(Table_10_UK!H33)&lt;&gt;0,ISBLANK(Table_10_UK!L33))),"Fail", "Pass")</f>
        <v>Pass</v>
      </c>
      <c r="R33" s="203" t="s">
        <v>1204</v>
      </c>
      <c r="S33" s="170" t="str">
        <f>IF(Q33 = "Fail", R33, "")</f>
        <v/>
      </c>
      <c r="T33" s="203" t="str">
        <f>IF(AND(SUM(H33)=0,NOT(ISBLANK(L33))),"Fail","Pass")</f>
        <v>Pass</v>
      </c>
      <c r="U33" s="170" t="s">
        <v>1205</v>
      </c>
      <c r="V33" s="170" t="str">
        <f>IF(T33 = "Fail", U33, "")</f>
        <v/>
      </c>
      <c r="W33" s="203" t="str">
        <f>IF(OR(AND(SUM(Table_10_UK!I33)&lt;&gt;0,ISBLANK(Table_10_UK!M33))),"Fail", "Pass")</f>
        <v>Pass</v>
      </c>
      <c r="X33" s="203" t="s">
        <v>1206</v>
      </c>
      <c r="Y33" s="170" t="str">
        <f>IF(W33 = "Fail", X33, "")</f>
        <v/>
      </c>
      <c r="Z33" s="203" t="str">
        <f>IF(AND(SUM(I33)=0,NOT(ISBLANK(M33))),"Fail","Pass")</f>
        <v>Pass</v>
      </c>
      <c r="AA33" s="170" t="s">
        <v>1207</v>
      </c>
      <c r="AB33" s="170" t="str">
        <f>IF(Z33 = "Fail", AA33, "")</f>
        <v/>
      </c>
    </row>
    <row r="34" spans="1:28" customFormat="1" ht="12.75" customHeight="1" x14ac:dyDescent="0.3">
      <c r="A34" s="189" t="s">
        <v>622</v>
      </c>
      <c r="B34" s="207" t="s">
        <v>623</v>
      </c>
      <c r="C34" s="208"/>
      <c r="D34" s="208"/>
      <c r="E34" s="208"/>
      <c r="F34" s="208"/>
      <c r="G34" s="209"/>
      <c r="H34" s="210"/>
      <c r="I34" s="210"/>
      <c r="J34" s="210"/>
      <c r="L34" s="482"/>
      <c r="M34" s="482"/>
      <c r="N34" s="211"/>
      <c r="O34" s="170"/>
      <c r="R34" s="203"/>
      <c r="W34" s="203"/>
      <c r="X34" s="203"/>
      <c r="Z34" s="203"/>
    </row>
    <row r="35" spans="1:28" customFormat="1" ht="12.75" customHeight="1" x14ac:dyDescent="0.3">
      <c r="A35" s="189"/>
      <c r="B35" s="212"/>
      <c r="C35" s="206"/>
      <c r="D35" s="206"/>
      <c r="E35" s="206"/>
      <c r="F35" s="206"/>
      <c r="G35" s="213"/>
      <c r="H35" s="214"/>
      <c r="I35" s="214"/>
      <c r="J35" s="214"/>
      <c r="L35" s="476"/>
      <c r="M35" s="476"/>
      <c r="N35" s="211"/>
      <c r="O35" s="170"/>
      <c r="R35" s="203"/>
      <c r="W35" s="203"/>
      <c r="X35" s="203"/>
      <c r="Z35" s="203"/>
    </row>
    <row r="36" spans="1:28" customFormat="1" ht="12.75" customHeight="1" x14ac:dyDescent="0.3">
      <c r="A36" s="189">
        <v>10</v>
      </c>
      <c r="B36" s="207" t="s">
        <v>624</v>
      </c>
      <c r="C36" s="208"/>
      <c r="D36" s="208"/>
      <c r="E36" s="208"/>
      <c r="F36" s="208"/>
      <c r="G36" s="209"/>
      <c r="H36" s="210"/>
      <c r="I36" s="210"/>
      <c r="J36" s="210"/>
      <c r="L36" s="476"/>
      <c r="M36" s="476"/>
      <c r="N36" s="211"/>
      <c r="R36" s="203"/>
      <c r="W36" s="203"/>
      <c r="X36" s="203"/>
      <c r="Z36" s="203"/>
    </row>
    <row r="37" spans="1:28" customFormat="1" ht="12.75" customHeight="1" x14ac:dyDescent="0.3">
      <c r="A37" s="189"/>
      <c r="B37" s="212"/>
      <c r="C37" s="206"/>
      <c r="D37" s="206"/>
      <c r="E37" s="206"/>
      <c r="F37" s="206"/>
      <c r="G37" s="213"/>
      <c r="H37" s="214"/>
      <c r="I37" s="214"/>
      <c r="J37" s="214"/>
      <c r="L37" s="483"/>
      <c r="M37" s="483"/>
      <c r="N37" s="211"/>
      <c r="O37" s="170"/>
      <c r="R37" s="203"/>
      <c r="W37" s="203"/>
      <c r="X37" s="203"/>
      <c r="Z37" s="203"/>
    </row>
    <row r="38" spans="1:28" customFormat="1" ht="12.75" customHeight="1" x14ac:dyDescent="0.3">
      <c r="A38" s="189">
        <v>11</v>
      </c>
      <c r="B38" s="212" t="s">
        <v>625</v>
      </c>
      <c r="C38" s="206"/>
      <c r="D38" s="206"/>
      <c r="E38" s="206"/>
      <c r="F38" s="206"/>
      <c r="G38" s="213"/>
      <c r="H38" s="200">
        <v>0</v>
      </c>
      <c r="I38" s="200">
        <v>0</v>
      </c>
      <c r="J38" s="205">
        <v>0</v>
      </c>
      <c r="L38" s="480"/>
      <c r="M38" s="480"/>
      <c r="N38" s="211"/>
      <c r="Q38" s="203" t="str">
        <f>IF(OR(AND(SUM(Table_10_UK!H38)&lt;&gt;0,ISBLANK(Table_10_UK!L38))),"Fail", "Pass")</f>
        <v>Pass</v>
      </c>
      <c r="R38" s="203" t="s">
        <v>1208</v>
      </c>
      <c r="S38" s="170" t="str">
        <f>IF(Q38 = "Fail", R38, "")</f>
        <v/>
      </c>
      <c r="T38" s="203" t="str">
        <f>IF(AND(SUM(H38)=0,NOT(ISBLANK(L38))),"Fail","Pass")</f>
        <v>Pass</v>
      </c>
      <c r="U38" s="170" t="s">
        <v>1209</v>
      </c>
      <c r="V38" s="170" t="str">
        <f>IF(T38 = "Fail", U38, "")</f>
        <v/>
      </c>
      <c r="W38" s="203" t="str">
        <f>IF(OR(AND(SUM(Table_10_UK!I38)&lt;&gt;0,ISBLANK(Table_10_UK!M38))),"Fail", "Pass")</f>
        <v>Pass</v>
      </c>
      <c r="X38" s="203" t="s">
        <v>1210</v>
      </c>
      <c r="Y38" s="170" t="str">
        <f>IF(W38 = "Fail", X38, "")</f>
        <v/>
      </c>
      <c r="Z38" s="203" t="str">
        <f>IF(AND(SUM(I38)=0,NOT(ISBLANK(M38))),"Fail","Pass")</f>
        <v>Pass</v>
      </c>
      <c r="AA38" s="170" t="s">
        <v>1211</v>
      </c>
      <c r="AB38" s="170" t="str">
        <f>IF(Z38 = "Fail", AA38, "")</f>
        <v/>
      </c>
    </row>
    <row r="39" spans="1:28" customFormat="1" ht="12.75" customHeight="1" x14ac:dyDescent="0.3">
      <c r="A39" s="189">
        <v>12</v>
      </c>
      <c r="B39" s="212" t="s">
        <v>626</v>
      </c>
      <c r="C39" s="206"/>
      <c r="D39" s="206"/>
      <c r="E39" s="206"/>
      <c r="F39" s="206"/>
      <c r="G39" s="213"/>
      <c r="H39" s="200">
        <v>0</v>
      </c>
      <c r="I39" s="200">
        <v>0</v>
      </c>
      <c r="J39" s="205">
        <v>0</v>
      </c>
      <c r="L39" s="480"/>
      <c r="M39" s="480"/>
      <c r="N39" s="211"/>
      <c r="Q39" s="203" t="str">
        <f>IF(OR(AND(SUM(Table_10_UK!H39)&lt;&gt;0,ISBLANK(Table_10_UK!L39))),"Fail", "Pass")</f>
        <v>Pass</v>
      </c>
      <c r="R39" s="203" t="s">
        <v>1212</v>
      </c>
      <c r="S39" s="170" t="str">
        <f>IF(Q39 = "Fail", R39, "")</f>
        <v/>
      </c>
      <c r="T39" s="203" t="str">
        <f>IF(AND(SUM(H39)=0,NOT(ISBLANK(L39))),"Fail","Pass")</f>
        <v>Pass</v>
      </c>
      <c r="U39" s="170" t="s">
        <v>1213</v>
      </c>
      <c r="V39" s="170" t="str">
        <f>IF(T39 = "Fail", U39, "")</f>
        <v/>
      </c>
      <c r="W39" s="203" t="str">
        <f>IF(OR(AND(SUM(Table_10_UK!I39)&lt;&gt;0,ISBLANK(Table_10_UK!M39))),"Fail", "Pass")</f>
        <v>Pass</v>
      </c>
      <c r="X39" s="203" t="s">
        <v>1214</v>
      </c>
      <c r="Y39" s="170" t="str">
        <f>IF(W39 = "Fail", X39, "")</f>
        <v/>
      </c>
      <c r="Z39" s="203" t="str">
        <f>IF(AND(SUM(I39)=0,NOT(ISBLANK(M39))),"Fail","Pass")</f>
        <v>Pass</v>
      </c>
      <c r="AA39" s="170" t="s">
        <v>1215</v>
      </c>
      <c r="AB39" s="170" t="str">
        <f>IF(Z39 = "Fail", AA39, "")</f>
        <v/>
      </c>
    </row>
    <row r="40" spans="1:28" customFormat="1" ht="12.75" customHeight="1" x14ac:dyDescent="0.3">
      <c r="A40" s="189">
        <v>13</v>
      </c>
      <c r="B40" s="212" t="s">
        <v>1216</v>
      </c>
      <c r="C40" s="206"/>
      <c r="D40" s="206"/>
      <c r="E40" s="206"/>
      <c r="F40" s="206"/>
      <c r="G40" s="213"/>
      <c r="H40" s="200">
        <v>0</v>
      </c>
      <c r="I40" s="200">
        <v>0</v>
      </c>
      <c r="J40" s="205">
        <v>0</v>
      </c>
      <c r="L40" s="480"/>
      <c r="M40" s="480"/>
      <c r="N40" s="211"/>
      <c r="Q40" s="203" t="str">
        <f>IF(OR(AND(SUM(Table_10_UK!H40)&lt;&gt;0,ISBLANK(Table_10_UK!L40))),"Fail", "Pass")</f>
        <v>Pass</v>
      </c>
      <c r="R40" s="203" t="s">
        <v>1217</v>
      </c>
      <c r="S40" s="170" t="str">
        <f>IF(Q40 = "Fail", R40, "")</f>
        <v/>
      </c>
      <c r="T40" s="203" t="str">
        <f>IF(AND(SUM(H40)=0,NOT(ISBLANK(L40))),"Fail","Pass")</f>
        <v>Pass</v>
      </c>
      <c r="U40" s="170" t="s">
        <v>1218</v>
      </c>
      <c r="V40" s="170" t="str">
        <f>IF(T40 = "Fail", U40, "")</f>
        <v/>
      </c>
      <c r="W40" s="203" t="str">
        <f>IF(OR(AND(SUM(Table_10_UK!I40)&lt;&gt;0,ISBLANK(Table_10_UK!M40))),"Fail", "Pass")</f>
        <v>Pass</v>
      </c>
      <c r="X40" s="203" t="s">
        <v>1219</v>
      </c>
      <c r="Y40" s="170" t="str">
        <f>IF(W40 = "Fail", X40, "")</f>
        <v/>
      </c>
      <c r="Z40" s="203" t="str">
        <f>IF(AND(SUM(I40)=0,NOT(ISBLANK(M40))),"Fail","Pass")</f>
        <v>Pass</v>
      </c>
      <c r="AA40" s="170" t="s">
        <v>1220</v>
      </c>
      <c r="AB40" s="170" t="str">
        <f>IF(Z40 = "Fail", AA40, "")</f>
        <v/>
      </c>
    </row>
    <row r="41" spans="1:28" customFormat="1" ht="12.75" customHeight="1" x14ac:dyDescent="0.3">
      <c r="A41" s="189">
        <v>14</v>
      </c>
      <c r="B41" s="212" t="s">
        <v>629</v>
      </c>
      <c r="C41" s="206"/>
      <c r="D41" s="206"/>
      <c r="E41" s="206"/>
      <c r="F41" s="206"/>
      <c r="G41" s="213"/>
      <c r="H41" s="200">
        <v>0</v>
      </c>
      <c r="I41" s="205">
        <v>0</v>
      </c>
      <c r="J41" s="205"/>
      <c r="L41" s="480"/>
      <c r="M41" s="480"/>
      <c r="N41" s="211"/>
      <c r="Q41" s="203" t="str">
        <f>IF(OR(AND(SUM(Table_10_UK!H41)&lt;&gt;0,ISBLANK(Table_10_UK!L41))),"Fail", "Pass")</f>
        <v>Pass</v>
      </c>
      <c r="R41" s="203" t="s">
        <v>1221</v>
      </c>
      <c r="S41" s="170" t="str">
        <f>IF(Q41 = "Fail", R41, "")</f>
        <v/>
      </c>
      <c r="T41" s="203" t="str">
        <f>IF(AND(SUM(H41)=0,NOT(ISBLANK(L41))),"Fail","Pass")</f>
        <v>Pass</v>
      </c>
      <c r="U41" s="170" t="s">
        <v>1222</v>
      </c>
      <c r="V41" s="170" t="str">
        <f>IF(T41 = "Fail", U41, "")</f>
        <v/>
      </c>
      <c r="W41" s="203" t="str">
        <f>IF(OR(AND(SUM(Table_10_UK!I41)&lt;&gt;0,ISBLANK(Table_10_UK!M41))),"Fail", "Pass")</f>
        <v>Pass</v>
      </c>
      <c r="X41" s="203" t="s">
        <v>1223</v>
      </c>
      <c r="Y41" s="170" t="str">
        <f>IF(W41 = "Fail", X41, "")</f>
        <v/>
      </c>
      <c r="Z41" s="203" t="str">
        <f>IF(AND(SUM(I41)=0,NOT(ISBLANK(M41))),"Fail","Pass")</f>
        <v>Pass</v>
      </c>
      <c r="AA41" s="170" t="s">
        <v>1224</v>
      </c>
      <c r="AB41" s="170" t="str">
        <f>IF(Z41 = "Fail", AA41, "")</f>
        <v/>
      </c>
    </row>
    <row r="42" spans="1:28" customFormat="1" ht="12.75" customHeight="1" x14ac:dyDescent="0.3">
      <c r="A42" s="189"/>
      <c r="B42" s="212"/>
      <c r="C42" s="206"/>
      <c r="D42" s="206"/>
      <c r="E42" s="206"/>
      <c r="F42" s="206"/>
      <c r="G42" s="213"/>
      <c r="H42" s="214"/>
      <c r="I42" s="214"/>
      <c r="J42" s="214"/>
      <c r="L42" s="482"/>
      <c r="M42" s="482"/>
      <c r="N42" s="211"/>
      <c r="O42" s="170"/>
      <c r="R42" s="203"/>
      <c r="W42" s="203"/>
      <c r="X42" s="203"/>
      <c r="Z42" s="203"/>
    </row>
    <row r="43" spans="1:28" customFormat="1" ht="12.75" customHeight="1" x14ac:dyDescent="0.3">
      <c r="A43" s="189">
        <v>15</v>
      </c>
      <c r="B43" s="207" t="s">
        <v>630</v>
      </c>
      <c r="C43" s="208"/>
      <c r="D43" s="208"/>
      <c r="E43" s="208"/>
      <c r="F43" s="208"/>
      <c r="G43" s="209"/>
      <c r="H43" s="210"/>
      <c r="I43" s="210"/>
      <c r="J43" s="210"/>
      <c r="L43" s="476"/>
      <c r="M43" s="476"/>
      <c r="N43" s="211"/>
      <c r="R43" s="203"/>
      <c r="W43" s="203"/>
      <c r="X43" s="203"/>
      <c r="Z43" s="203"/>
    </row>
    <row r="44" spans="1:28" customFormat="1" ht="12.75" customHeight="1" x14ac:dyDescent="0.3">
      <c r="A44" s="189"/>
      <c r="B44" s="212"/>
      <c r="C44" s="206"/>
      <c r="D44" s="206"/>
      <c r="E44" s="206"/>
      <c r="F44" s="206"/>
      <c r="G44" s="213"/>
      <c r="H44" s="214"/>
      <c r="I44" s="214"/>
      <c r="J44" s="214"/>
      <c r="L44" s="476"/>
      <c r="M44" s="476"/>
      <c r="N44" s="211"/>
      <c r="R44" s="203"/>
      <c r="W44" s="203"/>
      <c r="X44" s="203"/>
      <c r="Z44" s="203"/>
    </row>
    <row r="45" spans="1:28" customFormat="1" ht="12.75" customHeight="1" x14ac:dyDescent="0.3">
      <c r="A45" s="189">
        <v>16</v>
      </c>
      <c r="B45" s="190" t="s">
        <v>631</v>
      </c>
      <c r="C45" s="191"/>
      <c r="D45" s="191"/>
      <c r="E45" s="191"/>
      <c r="F45" s="191"/>
      <c r="G45" s="192"/>
      <c r="H45" s="215"/>
      <c r="I45" s="215"/>
      <c r="J45" s="215"/>
      <c r="L45" s="483"/>
      <c r="M45" s="483"/>
      <c r="N45" s="211"/>
      <c r="O45" s="170"/>
      <c r="R45" s="203"/>
      <c r="W45" s="203"/>
      <c r="X45" s="203"/>
      <c r="Z45" s="203"/>
    </row>
    <row r="46" spans="1:28" customFormat="1" ht="12.75" customHeight="1" x14ac:dyDescent="0.3">
      <c r="A46" s="189" t="s">
        <v>632</v>
      </c>
      <c r="B46" s="212"/>
      <c r="C46" s="206"/>
      <c r="D46" s="206" t="s">
        <v>633</v>
      </c>
      <c r="E46" s="206"/>
      <c r="F46" s="206"/>
      <c r="G46" s="213"/>
      <c r="H46" s="200">
        <v>0</v>
      </c>
      <c r="I46" s="200">
        <v>0</v>
      </c>
      <c r="J46" s="205">
        <v>0</v>
      </c>
      <c r="L46" s="480"/>
      <c r="M46" s="480"/>
      <c r="N46" s="211"/>
      <c r="Q46" s="203" t="str">
        <f>IF(OR(AND(SUM(Table_10_UK!H46)&lt;&gt;0,ISBLANK(Table_10_UK!L46))),"Fail", "Pass")</f>
        <v>Pass</v>
      </c>
      <c r="R46" s="203" t="s">
        <v>1225</v>
      </c>
      <c r="S46" s="170" t="str">
        <f>IF(Q46 = "Fail", R46, "")</f>
        <v/>
      </c>
      <c r="T46" s="203" t="str">
        <f>IF(AND(SUM(H46)=0,NOT(ISBLANK(L46))),"Fail","Pass")</f>
        <v>Pass</v>
      </c>
      <c r="U46" s="170" t="s">
        <v>1226</v>
      </c>
      <c r="V46" s="170" t="str">
        <f>IF(T46 = "Fail", U46, "")</f>
        <v/>
      </c>
      <c r="W46" s="203" t="str">
        <f>IF(OR(AND(SUM(Table_10_UK!I46)&lt;&gt;0,ISBLANK(Table_10_UK!M46))),"Fail", "Pass")</f>
        <v>Pass</v>
      </c>
      <c r="X46" s="203" t="s">
        <v>1227</v>
      </c>
      <c r="Y46" s="170" t="str">
        <f>IF(W46 = "Fail", X46, "")</f>
        <v/>
      </c>
      <c r="Z46" s="203" t="str">
        <f>IF(AND(SUM(I46)=0,NOT(ISBLANK(M46))),"Fail","Pass")</f>
        <v>Pass</v>
      </c>
      <c r="AA46" s="170" t="s">
        <v>1228</v>
      </c>
      <c r="AB46" s="170" t="str">
        <f>IF(Z46 = "Fail", AA46, "")</f>
        <v/>
      </c>
    </row>
    <row r="47" spans="1:28" customFormat="1" ht="12.75" customHeight="1" x14ac:dyDescent="0.3">
      <c r="A47" s="189" t="s">
        <v>634</v>
      </c>
      <c r="B47" s="212"/>
      <c r="C47" s="206"/>
      <c r="D47" s="206" t="s">
        <v>635</v>
      </c>
      <c r="E47" s="206"/>
      <c r="F47" s="206"/>
      <c r="G47" s="213"/>
      <c r="H47" s="200">
        <v>0</v>
      </c>
      <c r="I47" s="200">
        <v>0</v>
      </c>
      <c r="J47" s="205">
        <v>0</v>
      </c>
      <c r="L47" s="480"/>
      <c r="M47" s="480"/>
      <c r="N47" s="211"/>
      <c r="Q47" s="203" t="str">
        <f>IF(OR(AND(SUM(Table_10_UK!H47)&lt;&gt;0,ISBLANK(Table_10_UK!L47))),"Fail", "Pass")</f>
        <v>Pass</v>
      </c>
      <c r="R47" s="203" t="s">
        <v>1229</v>
      </c>
      <c r="S47" s="170" t="str">
        <f>IF(Q47 = "Fail", R47, "")</f>
        <v/>
      </c>
      <c r="T47" s="203" t="str">
        <f>IF(AND(SUM(H47)=0,NOT(ISBLANK(L47))),"Fail","Pass")</f>
        <v>Pass</v>
      </c>
      <c r="U47" s="170" t="s">
        <v>1230</v>
      </c>
      <c r="V47" s="170" t="str">
        <f>IF(T47 = "Fail", U47, "")</f>
        <v/>
      </c>
      <c r="W47" s="203" t="str">
        <f>IF(OR(AND(SUM(Table_10_UK!I47)&lt;&gt;0,ISBLANK(Table_10_UK!M47))),"Fail", "Pass")</f>
        <v>Pass</v>
      </c>
      <c r="X47" s="203" t="s">
        <v>1231</v>
      </c>
      <c r="Y47" s="170" t="str">
        <f>IF(W47 = "Fail", X47, "")</f>
        <v/>
      </c>
      <c r="Z47" s="203" t="str">
        <f>IF(AND(SUM(I47)=0,NOT(ISBLANK(M47))),"Fail","Pass")</f>
        <v>Pass</v>
      </c>
      <c r="AA47" s="170" t="s">
        <v>1232</v>
      </c>
      <c r="AB47" s="170" t="str">
        <f>IF(Z47 = "Fail", AA47, "")</f>
        <v/>
      </c>
    </row>
    <row r="48" spans="1:28" customFormat="1" ht="12.75" customHeight="1" x14ac:dyDescent="0.3">
      <c r="A48" s="189" t="s">
        <v>636</v>
      </c>
      <c r="B48" s="212"/>
      <c r="C48" s="206"/>
      <c r="D48" s="206" t="s">
        <v>637</v>
      </c>
      <c r="E48" s="206"/>
      <c r="F48" s="206"/>
      <c r="G48" s="213"/>
      <c r="H48" s="200">
        <v>0</v>
      </c>
      <c r="I48" s="200">
        <v>0</v>
      </c>
      <c r="J48" s="205">
        <v>0</v>
      </c>
      <c r="L48" s="480"/>
      <c r="M48" s="480"/>
      <c r="N48" s="211"/>
      <c r="Q48" s="203" t="str">
        <f>IF(OR(AND(SUM(Table_10_UK!H48)&lt;&gt;0,ISBLANK(Table_10_UK!L48))),"Fail", "Pass")</f>
        <v>Pass</v>
      </c>
      <c r="R48" s="203" t="s">
        <v>1233</v>
      </c>
      <c r="S48" s="170" t="str">
        <f>IF(Q48 = "Fail", R48, "")</f>
        <v/>
      </c>
      <c r="T48" s="203" t="str">
        <f>IF(AND(SUM(H48)=0,NOT(ISBLANK(L48))),"Fail","Pass")</f>
        <v>Pass</v>
      </c>
      <c r="U48" s="170" t="s">
        <v>1234</v>
      </c>
      <c r="V48" s="170" t="str">
        <f>IF(T48 = "Fail", U48, "")</f>
        <v/>
      </c>
      <c r="W48" s="203" t="str">
        <f>IF(OR(AND(SUM(Table_10_UK!I48)&lt;&gt;0,ISBLANK(Table_10_UK!M48))),"Fail", "Pass")</f>
        <v>Pass</v>
      </c>
      <c r="X48" s="203" t="s">
        <v>1235</v>
      </c>
      <c r="Y48" s="170" t="str">
        <f>IF(W48 = "Fail", X48, "")</f>
        <v/>
      </c>
      <c r="Z48" s="203" t="str">
        <f>IF(AND(SUM(I48)=0,NOT(ISBLANK(M48))),"Fail","Pass")</f>
        <v>Pass</v>
      </c>
      <c r="AA48" s="170" t="s">
        <v>1236</v>
      </c>
      <c r="AB48" s="170" t="str">
        <f>IF(Z48 = "Fail", AA48, "")</f>
        <v/>
      </c>
    </row>
    <row r="49" spans="1:28" customFormat="1" ht="12.75" customHeight="1" x14ac:dyDescent="0.3">
      <c r="A49" s="189" t="s">
        <v>638</v>
      </c>
      <c r="B49" s="212"/>
      <c r="C49" s="206"/>
      <c r="D49" s="206" t="s">
        <v>1237</v>
      </c>
      <c r="E49" s="206"/>
      <c r="F49" s="206"/>
      <c r="G49" s="213"/>
      <c r="H49" s="200">
        <v>0</v>
      </c>
      <c r="I49" s="200">
        <v>0</v>
      </c>
      <c r="J49" s="205">
        <v>0</v>
      </c>
      <c r="L49" s="480"/>
      <c r="M49" s="480"/>
      <c r="N49" s="211"/>
      <c r="Q49" s="203" t="str">
        <f>IF(OR(AND(SUM(Table_10_UK!H49)&lt;&gt;0,ISBLANK(Table_10_UK!L49))),"Fail", "Pass")</f>
        <v>Pass</v>
      </c>
      <c r="R49" s="203" t="s">
        <v>1238</v>
      </c>
      <c r="S49" s="170" t="str">
        <f>IF(Q49 = "Fail", R49, "")</f>
        <v/>
      </c>
      <c r="T49" s="203" t="str">
        <f>IF(AND(SUM(H49)=0,NOT(ISBLANK(L49))),"Fail","Pass")</f>
        <v>Pass</v>
      </c>
      <c r="U49" s="170" t="s">
        <v>1239</v>
      </c>
      <c r="V49" s="170" t="str">
        <f>IF(T49 = "Fail", U49, "")</f>
        <v/>
      </c>
      <c r="W49" s="203" t="str">
        <f>IF(OR(AND(SUM(Table_10_UK!I49)&lt;&gt;0,ISBLANK(Table_10_UK!M49))),"Fail", "Pass")</f>
        <v>Pass</v>
      </c>
      <c r="X49" s="203" t="s">
        <v>1240</v>
      </c>
      <c r="Y49" s="170" t="str">
        <f>IF(W49 = "Fail", X49, "")</f>
        <v/>
      </c>
      <c r="Z49" s="203" t="str">
        <f>IF(AND(SUM(I49)=0,NOT(ISBLANK(M49))),"Fail","Pass")</f>
        <v>Pass</v>
      </c>
      <c r="AA49" s="170" t="s">
        <v>1241</v>
      </c>
      <c r="AB49" s="170" t="str">
        <f>IF(Z49 = "Fail", AA49, "")</f>
        <v/>
      </c>
    </row>
    <row r="50" spans="1:28" customFormat="1" ht="12.75" customHeight="1" x14ac:dyDescent="0.3">
      <c r="A50" s="189" t="s">
        <v>640</v>
      </c>
      <c r="B50" s="212"/>
      <c r="C50" s="170"/>
      <c r="D50" s="206" t="s">
        <v>641</v>
      </c>
      <c r="E50" s="206"/>
      <c r="F50" s="206"/>
      <c r="G50" s="213"/>
      <c r="H50" s="224"/>
      <c r="I50" s="224"/>
      <c r="J50" s="224"/>
      <c r="L50" s="482"/>
      <c r="M50" s="482"/>
      <c r="N50" s="211"/>
      <c r="O50" s="170"/>
      <c r="R50" s="203"/>
      <c r="W50" s="203"/>
      <c r="X50" s="203"/>
      <c r="Z50" s="203"/>
    </row>
    <row r="51" spans="1:28" customFormat="1" ht="12.75" customHeight="1" x14ac:dyDescent="0.3">
      <c r="A51" s="189" t="s">
        <v>642</v>
      </c>
      <c r="B51" s="212"/>
      <c r="C51" s="21"/>
      <c r="D51" s="206" t="s">
        <v>643</v>
      </c>
      <c r="E51" s="206"/>
      <c r="F51" s="206"/>
      <c r="G51" s="213"/>
      <c r="H51" s="200">
        <v>0</v>
      </c>
      <c r="I51" s="200">
        <v>0</v>
      </c>
      <c r="J51" s="205">
        <v>0</v>
      </c>
      <c r="K51" s="170"/>
      <c r="L51" s="484"/>
      <c r="M51" s="484"/>
      <c r="N51" s="211"/>
      <c r="O51" s="170"/>
      <c r="Q51" s="203" t="str">
        <f>IF(OR(AND(SUM(Table_10_UK!H51)&lt;&gt;0,ISBLANK(Table_10_UK!L51))),"Fail", "Pass")</f>
        <v>Pass</v>
      </c>
      <c r="R51" s="203" t="s">
        <v>1242</v>
      </c>
      <c r="S51" s="170" t="str">
        <f>IF(Q51 = "Fail", R51, "")</f>
        <v/>
      </c>
      <c r="T51" s="203" t="str">
        <f>IF(AND(SUM(H51)=0,NOT(ISBLANK(L51))),"Fail","Pass")</f>
        <v>Pass</v>
      </c>
      <c r="U51" s="170" t="s">
        <v>1243</v>
      </c>
      <c r="V51" s="170" t="str">
        <f>IF(T51 = "Fail", U51, "")</f>
        <v/>
      </c>
      <c r="W51" s="203" t="str">
        <f>IF(OR(AND(SUM(Table_10_UK!I51)&lt;&gt;0,ISBLANK(Table_10_UK!M51))),"Fail", "Pass")</f>
        <v>Pass</v>
      </c>
      <c r="X51" s="203" t="s">
        <v>1244</v>
      </c>
      <c r="Y51" s="170" t="str">
        <f>IF(W51 = "Fail", X51, "")</f>
        <v/>
      </c>
      <c r="Z51" s="203" t="str">
        <f>IF(AND(SUM(I51)=0,NOT(ISBLANK(M51))),"Fail","Pass")</f>
        <v>Pass</v>
      </c>
      <c r="AA51" s="170" t="s">
        <v>1245</v>
      </c>
      <c r="AB51" s="170" t="str">
        <f>IF(Z51 = "Fail", AA51, "")</f>
        <v/>
      </c>
    </row>
    <row r="52" spans="1:28" customFormat="1" ht="12.6" customHeight="1" x14ac:dyDescent="0.3">
      <c r="A52" s="189" t="s">
        <v>644</v>
      </c>
      <c r="B52" s="208"/>
      <c r="C52" s="208" t="s">
        <v>645</v>
      </c>
      <c r="D52" s="208"/>
      <c r="E52" s="208"/>
      <c r="F52" s="208"/>
      <c r="G52" s="208"/>
      <c r="H52" s="225"/>
      <c r="I52" s="485"/>
      <c r="J52" s="485"/>
      <c r="L52" s="476"/>
      <c r="M52" s="476"/>
      <c r="N52" s="211"/>
      <c r="O52" s="170"/>
      <c r="R52" s="203"/>
      <c r="W52" s="203"/>
      <c r="X52" s="203"/>
      <c r="Z52" s="203"/>
    </row>
    <row r="53" spans="1:28" x14ac:dyDescent="0.25">
      <c r="A53" s="189"/>
      <c r="B53" s="212"/>
      <c r="C53" s="206"/>
      <c r="D53" s="206"/>
      <c r="E53" s="206"/>
      <c r="F53" s="206"/>
      <c r="G53" s="213"/>
      <c r="H53" s="223"/>
      <c r="I53" s="223"/>
      <c r="J53" s="223"/>
      <c r="L53" s="476"/>
      <c r="M53" s="476"/>
      <c r="R53" s="203"/>
      <c r="W53" s="203"/>
      <c r="X53" s="203"/>
      <c r="Z53" s="203"/>
    </row>
    <row r="54" spans="1:28" x14ac:dyDescent="0.25">
      <c r="A54" s="189">
        <v>17</v>
      </c>
      <c r="B54" s="190" t="s">
        <v>1246</v>
      </c>
      <c r="C54" s="191"/>
      <c r="D54" s="191"/>
      <c r="E54" s="191"/>
      <c r="F54" s="191"/>
      <c r="G54" s="192"/>
      <c r="H54" s="215"/>
      <c r="I54" s="215"/>
      <c r="J54" s="215"/>
      <c r="L54" s="476"/>
      <c r="M54" s="476"/>
      <c r="R54" s="203"/>
      <c r="W54" s="203"/>
      <c r="X54" s="203"/>
      <c r="Z54" s="203"/>
    </row>
    <row r="55" spans="1:28" x14ac:dyDescent="0.25">
      <c r="A55" s="189" t="s">
        <v>647</v>
      </c>
      <c r="B55" s="212"/>
      <c r="C55" s="206" t="s">
        <v>648</v>
      </c>
      <c r="D55" s="206"/>
      <c r="E55" s="206"/>
      <c r="F55" s="206"/>
      <c r="G55" s="213"/>
      <c r="H55" s="200">
        <v>0</v>
      </c>
      <c r="I55" s="200">
        <v>0</v>
      </c>
      <c r="J55" s="205">
        <v>0</v>
      </c>
      <c r="L55" s="480"/>
      <c r="M55" s="480"/>
      <c r="Q55" s="203" t="str">
        <f>IF(OR(AND(SUM(Table_10_UK!H55)&lt;&gt;0,ISBLANK(Table_10_UK!L55))),"Fail", "Pass")</f>
        <v>Pass</v>
      </c>
      <c r="R55" s="203" t="s">
        <v>1247</v>
      </c>
      <c r="S55" s="170" t="str">
        <f>IF(Q55 = "Fail", R55, "")</f>
        <v/>
      </c>
      <c r="T55" s="203" t="str">
        <f>IF(AND(SUM(H55)=0,NOT(ISBLANK(L55))),"Fail","Pass")</f>
        <v>Pass</v>
      </c>
      <c r="U55" s="170" t="s">
        <v>1248</v>
      </c>
      <c r="V55" s="170" t="str">
        <f>IF(T55 = "Fail", U55, "")</f>
        <v/>
      </c>
      <c r="W55" s="203" t="str">
        <f>IF(OR(AND(SUM(Table_10_UK!I55)&lt;&gt;0,ISBLANK(Table_10_UK!M55))),"Fail", "Pass")</f>
        <v>Pass</v>
      </c>
      <c r="X55" s="203" t="s">
        <v>1249</v>
      </c>
      <c r="Y55" s="170" t="str">
        <f>IF(W55 = "Fail", X55, "")</f>
        <v/>
      </c>
      <c r="Z55" s="203" t="str">
        <f>IF(AND(SUM(I55)=0,NOT(ISBLANK(M55))),"Fail","Pass")</f>
        <v>Pass</v>
      </c>
      <c r="AA55" s="170" t="s">
        <v>1250</v>
      </c>
      <c r="AB55" s="170" t="str">
        <f>IF(Z55 = "Fail", AA55, "")</f>
        <v/>
      </c>
    </row>
    <row r="56" spans="1:28" x14ac:dyDescent="0.25">
      <c r="A56" s="189" t="s">
        <v>649</v>
      </c>
      <c r="B56" s="486"/>
      <c r="C56" s="206" t="s">
        <v>650</v>
      </c>
      <c r="D56" s="206"/>
      <c r="E56" s="206"/>
      <c r="F56" s="206"/>
      <c r="G56" s="213"/>
      <c r="H56" s="200">
        <v>0</v>
      </c>
      <c r="I56" s="200">
        <v>0</v>
      </c>
      <c r="J56" s="205">
        <v>0</v>
      </c>
      <c r="L56" s="480"/>
      <c r="M56" s="480"/>
      <c r="Q56" s="203" t="str">
        <f>IF(OR(AND(SUM(Table_10_UK!H56)&lt;&gt;0,ISBLANK(Table_10_UK!L56))),"Fail", "Pass")</f>
        <v>Pass</v>
      </c>
      <c r="R56" s="203" t="s">
        <v>1251</v>
      </c>
      <c r="S56" s="170" t="str">
        <f>IF(Q56 = "Fail", R56, "")</f>
        <v/>
      </c>
      <c r="T56" s="203" t="str">
        <f>IF(AND(SUM(H56)=0,NOT(ISBLANK(L56))),"Fail","Pass")</f>
        <v>Pass</v>
      </c>
      <c r="U56" s="170" t="s">
        <v>1252</v>
      </c>
      <c r="V56" s="170" t="str">
        <f>IF(T56 = "Fail", U56, "")</f>
        <v/>
      </c>
      <c r="W56" s="203" t="str">
        <f>IF(OR(AND(SUM(Table_10_UK!I56)&lt;&gt;0,ISBLANK(Table_10_UK!M56))),"Fail", "Pass")</f>
        <v>Pass</v>
      </c>
      <c r="X56" s="203" t="s">
        <v>1253</v>
      </c>
      <c r="Y56" s="170" t="str">
        <f>IF(W56 = "Fail", X56, "")</f>
        <v/>
      </c>
      <c r="Z56" s="203" t="str">
        <f>IF(AND(SUM(I56)=0,NOT(ISBLANK(M56))),"Fail","Pass")</f>
        <v>Pass</v>
      </c>
      <c r="AA56" s="170" t="s">
        <v>1254</v>
      </c>
      <c r="AB56" s="170" t="str">
        <f>IF(Z56 = "Fail", AA56, "")</f>
        <v/>
      </c>
    </row>
    <row r="58" spans="1:28" x14ac:dyDescent="0.25">
      <c r="B58" s="170" t="s">
        <v>651</v>
      </c>
    </row>
  </sheetData>
  <sheetProtection algorithmName="SHA-512" hashValue="ozpzwcbJQm2h8mR4yUREsORN5X4qo/H4NuwNzDhihBSz3Af6JWQ4ocjnSb5Vz+eOLzbs7/N8UhqEoB/DpWkw8Q==" saltValue="rmuXLyedKST+eKV71nj+DA==" spinCount="100000" sheet="1" objects="1" scenarios="1"/>
  <mergeCells count="9">
    <mergeCell ref="B1:G1"/>
    <mergeCell ref="B22:G22"/>
    <mergeCell ref="L2:M2"/>
    <mergeCell ref="X3:Y3"/>
    <mergeCell ref="AA3:AB3"/>
    <mergeCell ref="R3:S3"/>
    <mergeCell ref="U3:V3"/>
    <mergeCell ref="I1:I2"/>
    <mergeCell ref="J1:J2"/>
  </mergeCells>
  <conditionalFormatting sqref="Z52:Z56">
    <cfRule type="cellIs" dxfId="47" priority="1" operator="equal">
      <formula>"Fail"</formula>
    </cfRule>
  </conditionalFormatting>
  <conditionalFormatting sqref="W52:W56">
    <cfRule type="cellIs" dxfId="46" priority="2" operator="equal">
      <formula>"Fail"</formula>
    </cfRule>
  </conditionalFormatting>
  <conditionalFormatting sqref="T52:T56">
    <cfRule type="cellIs" dxfId="45" priority="3" operator="equal">
      <formula>"Fail"</formula>
    </cfRule>
  </conditionalFormatting>
  <conditionalFormatting sqref="Q52:Q56">
    <cfRule type="cellIs" dxfId="44" priority="4" operator="equal">
      <formula>"Fail"</formula>
    </cfRule>
  </conditionalFormatting>
  <conditionalFormatting sqref="Q6:Q40">
    <cfRule type="cellIs" dxfId="43" priority="5" operator="equal">
      <formula>"Fail"</formula>
    </cfRule>
  </conditionalFormatting>
  <conditionalFormatting sqref="T6:T40">
    <cfRule type="cellIs" dxfId="42" priority="6" operator="equal">
      <formula>"Fail"</formula>
    </cfRule>
  </conditionalFormatting>
  <conditionalFormatting sqref="W6:W40">
    <cfRule type="cellIs" dxfId="41" priority="7" operator="equal">
      <formula>"Fail"</formula>
    </cfRule>
  </conditionalFormatting>
  <conditionalFormatting sqref="Z6:Z40">
    <cfRule type="cellIs" dxfId="40" priority="8" operator="equal">
      <formula>"Fail"</formula>
    </cfRule>
  </conditionalFormatting>
  <conditionalFormatting sqref="Z42:Z50">
    <cfRule type="cellIs" dxfId="39" priority="9" operator="equal">
      <formula>"Fail"</formula>
    </cfRule>
  </conditionalFormatting>
  <conditionalFormatting sqref="W42:W50">
    <cfRule type="cellIs" dxfId="38" priority="10" operator="equal">
      <formula>"Fail"</formula>
    </cfRule>
  </conditionalFormatting>
  <conditionalFormatting sqref="T42:T50">
    <cfRule type="cellIs" dxfId="37" priority="11" operator="equal">
      <formula>"Fail"</formula>
    </cfRule>
  </conditionalFormatting>
  <conditionalFormatting sqref="Q42:Q50">
    <cfRule type="cellIs" dxfId="36" priority="12" operator="equal">
      <formula>"Fail"</formula>
    </cfRule>
  </conditionalFormatting>
  <conditionalFormatting sqref="Z51">
    <cfRule type="cellIs" dxfId="35" priority="13" operator="equal">
      <formula>"Fail"</formula>
    </cfRule>
  </conditionalFormatting>
  <conditionalFormatting sqref="W51">
    <cfRule type="cellIs" dxfId="34" priority="14" operator="equal">
      <formula>"Fail"</formula>
    </cfRule>
  </conditionalFormatting>
  <conditionalFormatting sqref="T51">
    <cfRule type="cellIs" dxfId="33" priority="15" operator="equal">
      <formula>"Fail"</formula>
    </cfRule>
  </conditionalFormatting>
  <conditionalFormatting sqref="Q51">
    <cfRule type="cellIs" dxfId="32" priority="16" operator="equal">
      <formula>"Fail"</formula>
    </cfRule>
  </conditionalFormatting>
  <conditionalFormatting sqref="Q41">
    <cfRule type="cellIs" dxfId="31" priority="17" operator="equal">
      <formula>"Fail"</formula>
    </cfRule>
  </conditionalFormatting>
  <conditionalFormatting sqref="T41">
    <cfRule type="cellIs" dxfId="30" priority="18" operator="equal">
      <formula>"Fail"</formula>
    </cfRule>
  </conditionalFormatting>
  <conditionalFormatting sqref="W41">
    <cfRule type="cellIs" dxfId="29" priority="19" operator="equal">
      <formula>"Fail"</formula>
    </cfRule>
  </conditionalFormatting>
  <conditionalFormatting sqref="Z41">
    <cfRule type="cellIs" dxfId="28" priority="20" operator="equal">
      <formula>"Fail"</formula>
    </cfRule>
  </conditionalFormatting>
  <conditionalFormatting sqref="I6">
    <cfRule type="expression" dxfId="27" priority="21">
      <formula>I6&lt;&gt;J6</formula>
    </cfRule>
  </conditionalFormatting>
  <conditionalFormatting sqref="I7">
    <cfRule type="expression" dxfId="26" priority="22">
      <formula>I7&lt;&gt;J7</formula>
    </cfRule>
  </conditionalFormatting>
  <conditionalFormatting sqref="I8">
    <cfRule type="expression" dxfId="25" priority="23">
      <formula>I8&lt;&gt;J8</formula>
    </cfRule>
  </conditionalFormatting>
  <conditionalFormatting sqref="I9">
    <cfRule type="expression" dxfId="24" priority="24">
      <formula>I9&lt;&gt;J9</formula>
    </cfRule>
  </conditionalFormatting>
  <conditionalFormatting sqref="I10">
    <cfRule type="expression" dxfId="23" priority="25">
      <formula>I10&lt;&gt;J10</formula>
    </cfRule>
  </conditionalFormatting>
  <conditionalFormatting sqref="I11">
    <cfRule type="expression" dxfId="22" priority="26">
      <formula>I11&lt;&gt;J11</formula>
    </cfRule>
  </conditionalFormatting>
  <conditionalFormatting sqref="I15">
    <cfRule type="expression" dxfId="21" priority="27">
      <formula>I15&lt;&gt;J15</formula>
    </cfRule>
  </conditionalFormatting>
  <conditionalFormatting sqref="I16">
    <cfRule type="expression" dxfId="20" priority="28">
      <formula>I16&lt;&gt;J16</formula>
    </cfRule>
  </conditionalFormatting>
  <conditionalFormatting sqref="I17">
    <cfRule type="expression" dxfId="19" priority="29">
      <formula>I17&lt;&gt;J17</formula>
    </cfRule>
  </conditionalFormatting>
  <conditionalFormatting sqref="I18">
    <cfRule type="expression" dxfId="18" priority="30">
      <formula>I18&lt;&gt;J18</formula>
    </cfRule>
  </conditionalFormatting>
  <conditionalFormatting sqref="I19">
    <cfRule type="expression" dxfId="17" priority="31">
      <formula>I19&lt;&gt;J19</formula>
    </cfRule>
  </conditionalFormatting>
  <conditionalFormatting sqref="I24">
    <cfRule type="expression" dxfId="16" priority="32">
      <formula>I24&lt;&gt;J24</formula>
    </cfRule>
  </conditionalFormatting>
  <conditionalFormatting sqref="I25">
    <cfRule type="expression" dxfId="15" priority="33">
      <formula>I25&lt;&gt;J25</formula>
    </cfRule>
  </conditionalFormatting>
  <conditionalFormatting sqref="I26">
    <cfRule type="expression" dxfId="14" priority="34">
      <formula>I26&lt;&gt;J26</formula>
    </cfRule>
  </conditionalFormatting>
  <conditionalFormatting sqref="I27">
    <cfRule type="expression" dxfId="13" priority="35">
      <formula>I27&lt;&gt;J27</formula>
    </cfRule>
  </conditionalFormatting>
  <conditionalFormatting sqref="I32">
    <cfRule type="expression" dxfId="12" priority="36">
      <formula>I32&lt;&gt;J32</formula>
    </cfRule>
  </conditionalFormatting>
  <conditionalFormatting sqref="I33">
    <cfRule type="expression" dxfId="11" priority="37">
      <formula>I33&lt;&gt;J33</formula>
    </cfRule>
  </conditionalFormatting>
  <conditionalFormatting sqref="I38">
    <cfRule type="expression" dxfId="10" priority="38">
      <formula>I38&lt;&gt;J38</formula>
    </cfRule>
  </conditionalFormatting>
  <conditionalFormatting sqref="I39">
    <cfRule type="expression" dxfId="9" priority="39">
      <formula>I39&lt;&gt;J39</formula>
    </cfRule>
  </conditionalFormatting>
  <conditionalFormatting sqref="I40">
    <cfRule type="expression" dxfId="8" priority="40">
      <formula>I40&lt;&gt;J40</formula>
    </cfRule>
  </conditionalFormatting>
  <conditionalFormatting sqref="I41">
    <cfRule type="expression" dxfId="7" priority="41">
      <formula>I41&lt;&gt;J41</formula>
    </cfRule>
  </conditionalFormatting>
  <conditionalFormatting sqref="I46">
    <cfRule type="expression" dxfId="6" priority="42">
      <formula>I46&lt;&gt;J46</formula>
    </cfRule>
  </conditionalFormatting>
  <conditionalFormatting sqref="I47">
    <cfRule type="expression" dxfId="5" priority="43">
      <formula>I47&lt;&gt;J47</formula>
    </cfRule>
  </conditionalFormatting>
  <conditionalFormatting sqref="I48">
    <cfRule type="expression" dxfId="4" priority="44">
      <formula>I48&lt;&gt;J48</formula>
    </cfRule>
  </conditionalFormatting>
  <conditionalFormatting sqref="I49">
    <cfRule type="expression" dxfId="3" priority="45">
      <formula>I49&lt;&gt;J49</formula>
    </cfRule>
  </conditionalFormatting>
  <conditionalFormatting sqref="I51">
    <cfRule type="expression" dxfId="2" priority="46">
      <formula>I51&lt;&gt;J51</formula>
    </cfRule>
  </conditionalFormatting>
  <conditionalFormatting sqref="I55">
    <cfRule type="expression" dxfId="1" priority="47">
      <formula>I55&lt;&gt;J55</formula>
    </cfRule>
  </conditionalFormatting>
  <conditionalFormatting sqref="I56">
    <cfRule type="expression" dxfId="0" priority="48">
      <formula>I56&lt;&gt;J56</formula>
    </cfRule>
  </conditionalFormatting>
  <dataValidations xWindow="1045" yWindow="2007" count="23">
    <dataValidation type="textLength" allowBlank="1" showInputMessage="1" showErrorMessage="1" promptTitle="Maximum 250 characters" prompt=" " sqref="L55:M56">
      <formula1>0</formula1>
      <formula2>250</formula2>
    </dataValidation>
    <dataValidation type="textLength" allowBlank="1" showInputMessage="1" showErrorMessage="1" promptTitle="Maximum 250 characters" prompt=" " sqref="L46:M49">
      <formula1>0</formula1>
      <formula2>250</formula2>
    </dataValidation>
    <dataValidation type="textLength" allowBlank="1" showInputMessage="1" showErrorMessage="1" promptTitle="Maximum 250 characters" prompt=" " sqref="L24:M27">
      <formula1>0</formula1>
      <formula2>250</formula2>
    </dataValidation>
    <dataValidation type="textLength" allowBlank="1" showInputMessage="1" showErrorMessage="1" promptTitle="Maximum 250 characters" prompt=" " sqref="L6:M11">
      <formula1>0</formula1>
      <formula2>250</formula2>
    </dataValidation>
    <dataValidation type="textLength" allowBlank="1" showInputMessage="1" showErrorMessage="1" promptTitle="Maximum 250 characters" prompt=" " sqref="L15:M19">
      <formula1>0</formula1>
      <formula2>250</formula2>
    </dataValidation>
    <dataValidation type="textLength" allowBlank="1" showInputMessage="1" showErrorMessage="1" promptTitle="Maximum 250 characters" prompt=" " sqref="L32:M33">
      <formula1>0</formula1>
      <formula2>250</formula2>
    </dataValidation>
    <dataValidation type="textLength" allowBlank="1" showInputMessage="1" showErrorMessage="1" promptTitle="Maximum 250 characters" prompt=" " sqref="L38:M41">
      <formula1>0</formula1>
      <formula2>250</formula2>
    </dataValidation>
    <dataValidation type="textLength" allowBlank="1" showInputMessage="1" showErrorMessage="1" promptTitle="Maximum 250 characters" prompt=" " sqref="L51:M51">
      <formula1>0</formula1>
      <formula2>250</formula2>
    </dataValidation>
    <dataValidation type="whole" operator="greaterThan" allowBlank="1" showInputMessage="1" showErrorMessage="1" errorTitle="Whole numbers only allowed" promptTitle="If a value is entered here..." prompt="Please complete the text box to the right (column L)" sqref="H38:H41">
      <formula1>-99999999</formula1>
    </dataValidation>
    <dataValidation type="whole" operator="greaterThan" allowBlank="1" showInputMessage="1" showErrorMessage="1" errorTitle="Whole numbers only allowed" promptTitle="If a value is entered here..." prompt="Please complete the text box to the right (column L)" sqref="H24:H27">
      <formula1>-99999999</formula1>
    </dataValidation>
    <dataValidation type="whole" operator="greaterThan" allowBlank="1" showInputMessage="1" showErrorMessage="1" errorTitle="Whole numbers only allowed" promptTitle="If a value is entered here..." prompt="Please complete the text box to the right (column L)" sqref="H32:H33">
      <formula1>-99999999</formula1>
    </dataValidation>
    <dataValidation type="whole" operator="greaterThan" allowBlank="1" showInputMessage="1" showErrorMessage="1" errorTitle="Whole numbers only allowed" promptTitle="If a value is entered here..." prompt="Please complete the text box to the right (column L)" sqref="H15:H19">
      <formula1>-99999999</formula1>
    </dataValidation>
    <dataValidation type="whole" operator="greaterThan" allowBlank="1" showInputMessage="1" showErrorMessage="1" errorTitle="Whole numbers only allowed" promptTitle="If a value is entered here..." prompt="Please complete the text box to the right (column L)" sqref="H6:H11">
      <formula1>-99999999</formula1>
    </dataValidation>
    <dataValidation type="whole" operator="greaterThan" allowBlank="1" showInputMessage="1" showErrorMessage="1" errorTitle="Whole numbers only allowed" promptTitle="If a value is entered here..." prompt="Please complete the text box to the right (column L)" sqref="H46:H49">
      <formula1>-99999999</formula1>
    </dataValidation>
    <dataValidation type="whole" operator="greaterThan" allowBlank="1" showInputMessage="1" showErrorMessage="1" errorTitle="Whole numbers only allowed" promptTitle="If a value is entered here..." prompt="Please complete the text box to the right (column L)" sqref="H55:H56">
      <formula1>-99999999</formula1>
    </dataValidation>
    <dataValidation type="whole" operator="greaterThan" allowBlank="1" showInputMessage="1" showErrorMessage="1" errorTitle="Whole numbers only allowed" promptTitle="If a value is entered here..." prompt="Please complete the text box to the right (column M)" sqref="I6:J11">
      <formula1>-99999999</formula1>
    </dataValidation>
    <dataValidation type="whole" operator="greaterThan" allowBlank="1" showInputMessage="1" showErrorMessage="1" errorTitle="Whole numbers only allowed" promptTitle="If a value is entered here..." prompt="Please complete the text box to the right (column M)" sqref="I15:J19">
      <formula1>-99999999</formula1>
    </dataValidation>
    <dataValidation type="whole" operator="greaterThan" allowBlank="1" showInputMessage="1" showErrorMessage="1" errorTitle="Whole numbers only allowed" promptTitle="If a value is entered here..." prompt="Please complete the text box to the right (column M)" sqref="I24:J27">
      <formula1>-99999999</formula1>
    </dataValidation>
    <dataValidation type="whole" operator="greaterThan" allowBlank="1" showInputMessage="1" showErrorMessage="1" errorTitle="Whole numbers only allowed" promptTitle="If a value is entered here..." prompt="Please complete the text box to the right (column M)" sqref="I32:J33">
      <formula1>-99999999</formula1>
    </dataValidation>
    <dataValidation type="whole" operator="greaterThan" allowBlank="1" showInputMessage="1" showErrorMessage="1" errorTitle="Whole numbers only allowed" promptTitle="If a value is entered here..." prompt="Please complete the text box to the right (column M)" sqref="I38:J41">
      <formula1>-99999999</formula1>
    </dataValidation>
    <dataValidation type="whole" operator="greaterThan" allowBlank="1" showInputMessage="1" showErrorMessage="1" errorTitle="Whole numbers only allowed" promptTitle="If a value is entered here..." prompt="Please complete the text box to the right (column M)" sqref="I46:J49">
      <formula1>-99999999</formula1>
    </dataValidation>
    <dataValidation type="whole" operator="greaterThan" allowBlank="1" showInputMessage="1" showErrorMessage="1" errorTitle="Whole numbers only allowed" promptTitle="If a value is entered here..." prompt="Please complete the text box to the right (column M)" sqref="I55:J56">
      <formula1>-99999999</formula1>
    </dataValidation>
    <dataValidation type="whole" operator="greaterThan" allowBlank="1" showInputMessage="1" showErrorMessage="1" errorTitle="Whole numbers only allowed" error="All monies should be independently rounded to the nearest £1,000." sqref="H50:J52">
      <formula1>-99999999</formula1>
    </dataValidation>
  </dataValidations>
  <pageMargins left="0.70866141732283472" right="0.70866141732283472" top="0.74803149606299213" bottom="0.74803149606299213" header="0.31496062992125984" footer="0.31496062992125984"/>
  <pageSetup paperSize="9"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19"/>
  <sheetViews>
    <sheetView workbookViewId="0"/>
  </sheetViews>
  <sheetFormatPr defaultColWidth="9.109375" defaultRowHeight="14.4" x14ac:dyDescent="0.3"/>
  <cols>
    <col min="1" max="1" width="9.109375" style="39" customWidth="1"/>
    <col min="2" max="2" width="36.5546875" style="39" customWidth="1"/>
    <col min="3" max="3" width="9.88671875" style="39" customWidth="1"/>
    <col min="4" max="4" width="82.88671875" style="39" customWidth="1"/>
    <col min="5" max="5" width="10.88671875" style="39" hidden="1" customWidth="1"/>
    <col min="6" max="7" width="11.33203125" style="39" hidden="1" customWidth="1"/>
    <col min="8" max="8" width="12.33203125" style="39" hidden="1" customWidth="1"/>
    <col min="9" max="9" width="18" style="39" customWidth="1"/>
    <col min="10" max="10" width="9.109375" style="39" customWidth="1"/>
    <col min="11" max="16384" width="9.109375" style="39"/>
  </cols>
  <sheetData>
    <row r="1" spans="1:9" customFormat="1" ht="15.45" customHeight="1" x14ac:dyDescent="0.3">
      <c r="A1" s="487" t="s">
        <v>1255</v>
      </c>
      <c r="B1" s="487"/>
      <c r="C1" s="488"/>
      <c r="D1" s="488"/>
      <c r="E1" s="487"/>
      <c r="F1" s="488"/>
      <c r="G1" s="488"/>
      <c r="H1" s="488"/>
      <c r="I1" s="489"/>
    </row>
    <row r="2" spans="1:9" customFormat="1" ht="15.9" customHeight="1" thickBot="1" x14ac:dyDescent="0.35">
      <c r="A2" s="487"/>
      <c r="B2" s="490"/>
      <c r="C2" s="490"/>
      <c r="D2" s="488"/>
      <c r="E2" s="562" t="s">
        <v>1133</v>
      </c>
      <c r="F2" s="563"/>
      <c r="G2" s="563"/>
      <c r="H2" s="563"/>
      <c r="I2" s="491" t="s">
        <v>578</v>
      </c>
    </row>
    <row r="3" spans="1:9" x14ac:dyDescent="0.3">
      <c r="A3" s="492"/>
      <c r="B3" s="493"/>
      <c r="C3" s="494"/>
      <c r="D3" s="494"/>
      <c r="E3" s="495"/>
      <c r="F3" s="495"/>
      <c r="G3" s="495"/>
      <c r="H3" s="495"/>
      <c r="I3" s="496"/>
    </row>
    <row r="4" spans="1:9" customFormat="1" ht="37.35" customHeight="1" x14ac:dyDescent="0.3">
      <c r="A4" s="497" t="s">
        <v>1256</v>
      </c>
      <c r="B4" s="564" t="s">
        <v>1257</v>
      </c>
      <c r="C4" s="565"/>
      <c r="D4" s="499" t="s">
        <v>1258</v>
      </c>
      <c r="E4" s="500" t="s">
        <v>1259</v>
      </c>
      <c r="F4" s="500" t="s">
        <v>1260</v>
      </c>
      <c r="G4" s="498" t="s">
        <v>1261</v>
      </c>
      <c r="H4" s="498" t="s">
        <v>1262</v>
      </c>
      <c r="I4" s="501" t="s">
        <v>579</v>
      </c>
    </row>
    <row r="5" spans="1:9" x14ac:dyDescent="0.3">
      <c r="A5" s="502">
        <v>1</v>
      </c>
      <c r="B5" s="566" t="s">
        <v>1263</v>
      </c>
      <c r="C5" s="567"/>
      <c r="D5" s="503" t="s">
        <v>1264</v>
      </c>
      <c r="E5" s="504">
        <v>1</v>
      </c>
      <c r="F5" s="505">
        <v>0</v>
      </c>
      <c r="G5" s="506">
        <f>Table_1_UK!H22</f>
        <v>56202</v>
      </c>
      <c r="H5" s="506">
        <f>Table_1_UK!H12</f>
        <v>928847</v>
      </c>
      <c r="I5" s="507">
        <f>ROUND(IF(H5=0,0,(100*G5)/H5),2)</f>
        <v>6.05</v>
      </c>
    </row>
    <row r="6" spans="1:9" x14ac:dyDescent="0.3">
      <c r="A6" s="508">
        <v>2</v>
      </c>
      <c r="B6" s="568" t="s">
        <v>1265</v>
      </c>
      <c r="C6" s="569"/>
      <c r="D6" s="509" t="s">
        <v>1266</v>
      </c>
      <c r="E6" s="504">
        <v>2</v>
      </c>
      <c r="F6" s="510">
        <v>0</v>
      </c>
      <c r="G6" s="511">
        <f>Table_1_UK!H15</f>
        <v>492564</v>
      </c>
      <c r="H6" s="511">
        <f>Table_1_UK!H12</f>
        <v>928847</v>
      </c>
      <c r="I6" s="507">
        <f>ROUND(IF(H6=0,0,(100*G6)/H6),2)</f>
        <v>53.03</v>
      </c>
    </row>
    <row r="7" spans="1:9" x14ac:dyDescent="0.3">
      <c r="A7" s="508">
        <v>3</v>
      </c>
      <c r="B7" s="570" t="s">
        <v>1267</v>
      </c>
      <c r="C7" s="571"/>
      <c r="D7" s="512" t="s">
        <v>1268</v>
      </c>
      <c r="E7" s="504">
        <v>3</v>
      </c>
      <c r="F7" s="510">
        <v>0</v>
      </c>
      <c r="G7" s="511">
        <f>Table_8_UK!L67</f>
        <v>35392</v>
      </c>
      <c r="H7" s="511">
        <f>Table_1_UK!H20</f>
        <v>872645</v>
      </c>
      <c r="I7" s="507">
        <f>ROUND(IF(H7=0,0,(100*G7)/H7),2)</f>
        <v>4.0599999999999996</v>
      </c>
    </row>
    <row r="8" spans="1:9" x14ac:dyDescent="0.3">
      <c r="A8" s="508">
        <v>4</v>
      </c>
      <c r="B8" s="568" t="s">
        <v>1269</v>
      </c>
      <c r="C8" s="569"/>
      <c r="D8" s="509" t="s">
        <v>1270</v>
      </c>
      <c r="E8" s="504">
        <v>4</v>
      </c>
      <c r="F8" s="510">
        <v>0</v>
      </c>
      <c r="G8" s="511">
        <f>Table_3_UK!H57+Table_3_UK!H58</f>
        <v>1605625</v>
      </c>
      <c r="H8" s="511">
        <f>Table_1_UK!H12</f>
        <v>928847</v>
      </c>
      <c r="I8" s="507">
        <f>ROUND(IF(H8=0,0,(100*G8)/H8),2)</f>
        <v>172.86</v>
      </c>
    </row>
    <row r="9" spans="1:9" customFormat="1" ht="28.35" customHeight="1" x14ac:dyDescent="0.3">
      <c r="A9" s="508">
        <v>5</v>
      </c>
      <c r="B9" s="568" t="s">
        <v>1271</v>
      </c>
      <c r="C9" s="569"/>
      <c r="D9" s="509" t="s">
        <v>1272</v>
      </c>
      <c r="E9" s="513">
        <v>5</v>
      </c>
      <c r="F9" s="514">
        <v>0</v>
      </c>
      <c r="G9" s="511">
        <f>Table_3_UK!H26+Table_3_UK!H27+Table_3_UK!H28+Table_3_UK!H29+Table_3_UK!H40+Table_3_UK!H41+Table_3_UK!H42</f>
        <v>322097</v>
      </c>
      <c r="H9" s="515">
        <f>Table_1_UK!H12</f>
        <v>928847</v>
      </c>
      <c r="I9" s="507">
        <f>ROUND(IF(H9=0,0,(100*G9)/H9),2)</f>
        <v>34.68</v>
      </c>
    </row>
    <row r="10" spans="1:9" x14ac:dyDescent="0.3">
      <c r="A10" s="508">
        <v>6</v>
      </c>
      <c r="B10" s="570" t="s">
        <v>1273</v>
      </c>
      <c r="C10" s="572"/>
      <c r="D10" s="516" t="s">
        <v>1274</v>
      </c>
      <c r="E10" s="513">
        <v>6</v>
      </c>
      <c r="F10" s="514">
        <v>0</v>
      </c>
      <c r="G10" s="515">
        <f>Table_3_UK!H51</f>
        <v>2045939</v>
      </c>
      <c r="H10" s="515">
        <f>Table_1_UK!H20</f>
        <v>872645</v>
      </c>
      <c r="I10" s="507">
        <f>ROUND(IF(H10=0,0,(365*G10)/H10),1)</f>
        <v>855.8</v>
      </c>
    </row>
    <row r="11" spans="1:9" x14ac:dyDescent="0.3">
      <c r="A11" s="508">
        <v>7</v>
      </c>
      <c r="B11" s="570" t="s">
        <v>1275</v>
      </c>
      <c r="C11" s="572"/>
      <c r="D11" s="517" t="s">
        <v>1276</v>
      </c>
      <c r="E11" s="513">
        <v>7</v>
      </c>
      <c r="F11" s="514">
        <v>0</v>
      </c>
      <c r="G11" s="515">
        <f>Table_3_UK!H23</f>
        <v>570821</v>
      </c>
      <c r="H11" s="515">
        <f>Table_3_UK!H31</f>
        <v>304527</v>
      </c>
      <c r="I11" s="518">
        <f>ROUND(IF(H11=0,0,G11/H11),2)</f>
        <v>1.87</v>
      </c>
    </row>
    <row r="12" spans="1:9" customFormat="1" ht="32.25" customHeight="1" x14ac:dyDescent="0.3">
      <c r="A12" s="508">
        <v>8</v>
      </c>
      <c r="B12" s="568" t="s">
        <v>1277</v>
      </c>
      <c r="C12" s="569"/>
      <c r="D12" s="509" t="s">
        <v>1278</v>
      </c>
      <c r="E12" s="513">
        <v>8</v>
      </c>
      <c r="F12" s="514">
        <v>0</v>
      </c>
      <c r="G12" s="515">
        <f>Table_4_UK!H31</f>
        <v>97799</v>
      </c>
      <c r="H12" s="515">
        <f>Table_1_UK!H12</f>
        <v>928847</v>
      </c>
      <c r="I12" s="507">
        <f>ROUND(IF(H12=0,0,(100*G12)/H12),2)</f>
        <v>10.53</v>
      </c>
    </row>
    <row r="13" spans="1:9" customFormat="1" ht="28.95" customHeight="1" thickBot="1" x14ac:dyDescent="0.35">
      <c r="A13" s="508">
        <v>9</v>
      </c>
      <c r="B13" s="568" t="s">
        <v>1279</v>
      </c>
      <c r="C13" s="569"/>
      <c r="D13" s="509" t="s">
        <v>1280</v>
      </c>
      <c r="E13" s="513">
        <v>9</v>
      </c>
      <c r="F13" s="514">
        <v>0</v>
      </c>
      <c r="G13" s="515">
        <f>Table_3_UK!H20+Table_3_UK!H21-Table_3_UK!H26</f>
        <v>445207</v>
      </c>
      <c r="H13" s="515">
        <f>Table_1_UK!H20-Table_1_UK!H18</f>
        <v>825945</v>
      </c>
      <c r="I13" s="507">
        <f>ROUND(IF(H13=0,0,(365*G13)/H13),2)</f>
        <v>196.75</v>
      </c>
    </row>
    <row r="14" spans="1:9" x14ac:dyDescent="0.3">
      <c r="A14" s="519"/>
      <c r="B14" s="519"/>
      <c r="C14" s="519"/>
      <c r="D14" s="520"/>
      <c r="E14" s="520"/>
      <c r="F14" s="520"/>
      <c r="G14" s="520"/>
      <c r="H14" s="520"/>
      <c r="I14" s="520"/>
    </row>
    <row r="15" spans="1:9" x14ac:dyDescent="0.3">
      <c r="A15" s="521"/>
      <c r="B15" s="521"/>
      <c r="C15" s="521"/>
      <c r="D15" s="522"/>
      <c r="E15" s="522"/>
      <c r="F15" s="522"/>
      <c r="G15" s="522"/>
      <c r="H15" s="522"/>
      <c r="I15" s="522"/>
    </row>
    <row r="16" spans="1:9" x14ac:dyDescent="0.3">
      <c r="A16" s="521"/>
      <c r="B16" s="521"/>
      <c r="C16" s="521"/>
      <c r="D16" s="521"/>
      <c r="E16" s="203"/>
      <c r="F16" s="203"/>
    </row>
    <row r="17" spans="1:4" x14ac:dyDescent="0.3">
      <c r="A17" s="521"/>
      <c r="C17" s="521"/>
      <c r="D17" s="521"/>
    </row>
    <row r="18" spans="1:4" x14ac:dyDescent="0.3">
      <c r="C18" s="521"/>
      <c r="D18" s="521"/>
    </row>
    <row r="19" spans="1:4" x14ac:dyDescent="0.3">
      <c r="C19" s="521"/>
      <c r="D19" s="521"/>
    </row>
  </sheetData>
  <sheetProtection algorithmName="SHA-512" hashValue="sJ2aUhUC+h8kdhDs0UW+N6dfewCp0pK7wI14TQBySaF0pYz5358pFAwTXws8B1fG36YRBHrpA9rdH/qi/cLugA==" saltValue="g3TB1xD6lo/DlZ5xAm4yAA==" spinCount="100000" sheet="1" objects="1" scenarios="1"/>
  <mergeCells count="11">
    <mergeCell ref="B13:C13"/>
    <mergeCell ref="B10:C10"/>
    <mergeCell ref="B11:C11"/>
    <mergeCell ref="B12:C12"/>
    <mergeCell ref="B8:C8"/>
    <mergeCell ref="B9:C9"/>
    <mergeCell ref="E2:H2"/>
    <mergeCell ref="B4:C4"/>
    <mergeCell ref="B5:C5"/>
    <mergeCell ref="B6:C6"/>
    <mergeCell ref="B7:C7"/>
  </mergeCells>
  <pageMargins left="0.7" right="0.7" top="0.75" bottom="0.75" header="0.3" footer="0.3"/>
  <pageSetup paperSize="9" orientation="portrait" r:id="rId1"/>
  <ignoredErrors>
    <ignoredError sqref="H13:I13 H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5"/>
  <sheetViews>
    <sheetView workbookViewId="0">
      <selection activeCell="A11" sqref="A11 A11"/>
    </sheetView>
  </sheetViews>
  <sheetFormatPr defaultRowHeight="14.4" x14ac:dyDescent="0.3"/>
  <cols>
    <col min="1" max="1" width="10.6640625" style="39" bestFit="1" customWidth="1"/>
  </cols>
  <sheetData>
    <row r="1" spans="1:1" x14ac:dyDescent="0.3">
      <c r="A1" s="130" t="s">
        <v>515</v>
      </c>
    </row>
    <row r="2" spans="1:1" x14ac:dyDescent="0.3">
      <c r="A2" s="39" t="s">
        <v>516</v>
      </c>
    </row>
    <row r="3" spans="1:1" x14ac:dyDescent="0.3">
      <c r="A3" s="39" t="s">
        <v>517</v>
      </c>
    </row>
    <row r="5" spans="1:1" x14ac:dyDescent="0.3">
      <c r="A5" s="130" t="s">
        <v>518</v>
      </c>
    </row>
    <row r="6" spans="1:1" x14ac:dyDescent="0.3">
      <c r="A6" s="39" t="s">
        <v>519</v>
      </c>
    </row>
    <row r="7" spans="1:1" x14ac:dyDescent="0.3">
      <c r="A7" s="39" t="s">
        <v>520</v>
      </c>
    </row>
    <row r="8" spans="1:1" x14ac:dyDescent="0.3">
      <c r="A8" s="39" t="s">
        <v>521</v>
      </c>
    </row>
    <row r="9" spans="1:1" x14ac:dyDescent="0.3">
      <c r="A9" s="39" t="s">
        <v>522</v>
      </c>
    </row>
    <row r="10" spans="1:1" x14ac:dyDescent="0.3">
      <c r="A10" s="39" t="s">
        <v>523</v>
      </c>
    </row>
    <row r="15" spans="1:1" x14ac:dyDescent="0.3">
      <c r="A15" s="130"/>
    </row>
  </sheetData>
  <sheetProtection algorithmName="SHA-512" hashValue="vFpH1JavjKI8EvYHo6sMzcwakytbYpGw1omL1FsmfxujJwYKbdIRcKJZ0vJklWKzUVKDtOK+V/cfjmBv5J1DNQ==" saltValue="DnralC+XoYTa8/e874nPY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L121"/>
  <sheetViews>
    <sheetView zoomScale="80" zoomScaleNormal="80" workbookViewId="0">
      <pane xSplit="2" ySplit="18" topLeftCell="C19" activePane="bottomRight" state="frozenSplit"/>
      <selection sqref="A1 A1:A10"/>
      <selection pane="topRight"/>
      <selection pane="bottomLeft"/>
      <selection pane="bottomRight" activeCell="C19" sqref="C19"/>
    </sheetView>
  </sheetViews>
  <sheetFormatPr defaultRowHeight="14.4" x14ac:dyDescent="0.3"/>
  <cols>
    <col min="1" max="1" width="38.109375" style="39" customWidth="1"/>
    <col min="2" max="2" width="44.5546875" style="39" customWidth="1"/>
    <col min="3" max="3" width="8.33203125" style="39" customWidth="1"/>
    <col min="4" max="4" width="7.33203125" style="39" customWidth="1"/>
    <col min="5" max="5" width="7.109375" style="39" customWidth="1"/>
    <col min="6" max="6" width="6.5546875" style="39" customWidth="1"/>
    <col min="7" max="10" width="4.88671875" style="39" bestFit="1" customWidth="1"/>
    <col min="11" max="11" width="7.33203125" style="39" customWidth="1"/>
    <col min="12" max="12" width="8.88671875" style="39" bestFit="1" customWidth="1"/>
    <col min="13" max="13" width="9" style="39" customWidth="1"/>
    <col min="14" max="14" width="8.5546875" style="39" customWidth="1"/>
    <col min="15" max="15" width="8.109375" style="39" customWidth="1"/>
    <col min="16" max="16" width="8.88671875" style="39" bestFit="1" customWidth="1"/>
    <col min="17" max="17" width="6" style="39" customWidth="1"/>
    <col min="18" max="18" width="8.88671875" style="39" bestFit="1" customWidth="1"/>
    <col min="19" max="39" width="4.88671875" style="39" bestFit="1" customWidth="1"/>
    <col min="40" max="40" width="5.6640625" style="39" customWidth="1"/>
    <col min="41" max="41" width="4.33203125" style="39" bestFit="1" customWidth="1"/>
    <col min="42" max="43" width="4.88671875" style="39" bestFit="1" customWidth="1"/>
    <col min="44" max="44" width="13.33203125" style="39" customWidth="1"/>
    <col min="45" max="45" width="17.88671875" style="39" customWidth="1"/>
    <col min="46" max="46" width="16.109375" style="39" customWidth="1"/>
    <col min="47" max="47" width="18.5546875" style="39" customWidth="1"/>
    <col min="48" max="48" width="13" style="39" customWidth="1"/>
    <col min="49" max="49" width="6.33203125" style="39" customWidth="1"/>
    <col min="50" max="50" width="6" style="39" customWidth="1"/>
    <col min="51" max="55" width="4.88671875" style="39" bestFit="1" customWidth="1"/>
    <col min="56" max="56" width="5.6640625" style="39" customWidth="1"/>
    <col min="57" max="57" width="6.33203125" style="39" customWidth="1"/>
    <col min="58" max="62" width="4.88671875" style="39" bestFit="1" customWidth="1"/>
    <col min="63" max="63" width="4.33203125" style="39" bestFit="1" customWidth="1"/>
  </cols>
  <sheetData>
    <row r="1" spans="1:63" x14ac:dyDescent="0.3">
      <c r="A1" s="531" t="s">
        <v>524</v>
      </c>
      <c r="B1" s="531"/>
      <c r="G1" s="131" t="s">
        <v>525</v>
      </c>
      <c r="H1" s="39" t="str">
        <f>IF(BL120=0,"PASS","FAIL")</f>
        <v>PASS</v>
      </c>
    </row>
    <row r="2" spans="1:63" s="39" customFormat="1" x14ac:dyDescent="0.3">
      <c r="A2" s="531"/>
      <c r="B2" s="531"/>
      <c r="G2" s="131" t="s">
        <v>525</v>
      </c>
      <c r="H2" s="39" t="str">
        <f>C118 &amp; E118 &amp; K118 &amp; M118 &amp; O118 &amp; Q118 &amp; AN118 &amp; AR118 &amp; AS118 &amp; AT118 &amp; AU118 &amp; AV118 &amp; AW118 &amp; BD118</f>
        <v/>
      </c>
    </row>
    <row r="3" spans="1:63" s="39" customFormat="1" x14ac:dyDescent="0.3"/>
    <row r="4" spans="1:63" s="39" customFormat="1" x14ac:dyDescent="0.3">
      <c r="A4" s="132" t="s">
        <v>526</v>
      </c>
      <c r="B4" s="130" t="s">
        <v>527</v>
      </c>
    </row>
    <row r="5" spans="1:63" ht="72.900000000000006" customHeight="1" x14ac:dyDescent="0.3">
      <c r="A5" s="133" t="s">
        <v>528</v>
      </c>
      <c r="B5" s="134" t="s">
        <v>529</v>
      </c>
      <c r="C5" s="135" t="s">
        <v>530</v>
      </c>
      <c r="D5" s="136"/>
      <c r="E5" s="135" t="s">
        <v>531</v>
      </c>
      <c r="F5" s="136"/>
      <c r="G5" s="137"/>
      <c r="H5" s="137"/>
      <c r="I5" s="137"/>
      <c r="J5" s="137"/>
      <c r="K5" s="135" t="s">
        <v>532</v>
      </c>
      <c r="L5" s="138"/>
      <c r="M5" s="135" t="s">
        <v>533</v>
      </c>
      <c r="N5" s="138"/>
      <c r="O5" s="135" t="s">
        <v>534</v>
      </c>
      <c r="P5" s="138"/>
      <c r="Q5" s="135" t="s">
        <v>535</v>
      </c>
      <c r="R5" s="136"/>
      <c r="S5" s="137"/>
      <c r="T5" s="137"/>
      <c r="U5" s="137"/>
      <c r="V5" s="137"/>
      <c r="W5" s="137"/>
      <c r="X5" s="137"/>
      <c r="Y5" s="137"/>
      <c r="Z5" s="137"/>
      <c r="AA5" s="137"/>
      <c r="AB5" s="137"/>
      <c r="AC5" s="137"/>
      <c r="AD5" s="137"/>
      <c r="AE5" s="137"/>
      <c r="AF5" s="137"/>
      <c r="AG5" s="137"/>
      <c r="AH5" s="137"/>
      <c r="AI5" s="137"/>
      <c r="AJ5" s="137"/>
      <c r="AK5" s="137"/>
      <c r="AL5" s="137"/>
      <c r="AM5" s="139"/>
      <c r="AN5" s="136" t="s">
        <v>536</v>
      </c>
      <c r="AO5" s="136"/>
      <c r="AP5" s="137"/>
      <c r="AQ5" s="139"/>
      <c r="AR5" s="140" t="s">
        <v>537</v>
      </c>
      <c r="AS5" s="140" t="s">
        <v>538</v>
      </c>
      <c r="AT5" s="140" t="s">
        <v>539</v>
      </c>
      <c r="AU5" s="140" t="s">
        <v>540</v>
      </c>
      <c r="AV5" s="140" t="s">
        <v>541</v>
      </c>
      <c r="AW5" s="135" t="s">
        <v>542</v>
      </c>
      <c r="AX5" s="136"/>
      <c r="AY5" s="137"/>
      <c r="AZ5" s="137"/>
      <c r="BA5" s="137"/>
      <c r="BB5" s="137"/>
      <c r="BC5" s="139"/>
      <c r="BD5" s="141" t="s">
        <v>543</v>
      </c>
      <c r="BE5" s="136"/>
      <c r="BF5" s="137"/>
      <c r="BG5" s="137"/>
      <c r="BH5" s="137"/>
      <c r="BI5" s="137"/>
      <c r="BJ5" s="137"/>
      <c r="BK5" s="139"/>
    </row>
    <row r="6" spans="1:63" ht="19.5" customHeight="1" x14ac:dyDescent="0.3">
      <c r="A6"/>
      <c r="B6"/>
      <c r="C6" s="17" t="str">
        <f>IF(Table_1_UK!H6=0,"zero",RIGHT(Table_1_UK!H6,1))</f>
        <v>3</v>
      </c>
      <c r="D6" s="39" t="str">
        <f>IF(Table_1_UK!I6=0,"zero",RIGHT(Table_1_UK!I6,1))</f>
        <v>6</v>
      </c>
      <c r="E6" s="142" t="str">
        <f>IF(Table_2_UK!H6=0,"zero",RIGHT(Table_2_UK!H6,1))</f>
        <v>9</v>
      </c>
      <c r="F6" s="143" t="str">
        <f>IF(Table_2_UK!I6=0,"zero",RIGHT(Table_2_UK!I6,1))</f>
        <v>5</v>
      </c>
      <c r="G6" s="143" t="str">
        <f>IF(Table_2_UK!J6=0,"zero",RIGHT(Table_2_UK!J6,1))</f>
        <v>1</v>
      </c>
      <c r="H6" s="143" t="str">
        <f>IF(Table_2_UK!K6=0,"zero",RIGHT(Table_2_UK!K6,1))</f>
        <v>0</v>
      </c>
      <c r="I6" s="143" t="str">
        <f>IF(Table_2_UK!L6=0,"zero",RIGHT(Table_2_UK!L6,1))</f>
        <v>5</v>
      </c>
      <c r="J6" s="144" t="str">
        <f>IF(Table_2_UK!M6=0,"zero",RIGHT(Table_2_UK!M6,1))</f>
        <v>zero</v>
      </c>
      <c r="K6" s="145" t="str">
        <f>IF(Table_3_UK!H6=0,"zero",RIGHT(Table_3_UK!H6,1))</f>
        <v>zero</v>
      </c>
      <c r="L6" s="146" t="str">
        <f>IF(Table_3_UK!I6=0,"zero",RIGHT(Table_3_UK!I6,1))</f>
        <v>zero</v>
      </c>
      <c r="M6" s="143" t="str">
        <f>IF(Table_3_Scotland!H6=0,"zero",RIGHT(Table_3_Scotland!H6,1))</f>
        <v>zero</v>
      </c>
      <c r="N6" s="144" t="str">
        <f>IF(Table_3_Scotland!I6=0,"zero",RIGHT(Table_3_Scotland!I6,1))</f>
        <v>zero</v>
      </c>
      <c r="O6" s="145" t="str">
        <f>IF(Table_4_UK!H6=0,"zero",RIGHT(Table_4_UK!H6,1))</f>
        <v>1</v>
      </c>
      <c r="P6" s="146" t="str">
        <f>IF(Table_4_UK!I6=0,"zero",RIGHT(Table_4_UK!I6,1))</f>
        <v>5</v>
      </c>
      <c r="Q6" s="143" t="str">
        <f>IF(Table_5_UK!H6=0,"zero",RIGHT(Table_5_UK!H6,1))</f>
        <v>0</v>
      </c>
      <c r="R6" s="143" t="str">
        <f>IF(Table_5_UK!I6=0,"zero",RIGHT(Table_5_UK!I6,1))</f>
        <v>3</v>
      </c>
      <c r="S6" s="143" t="str">
        <f>IF(Table_5_UK!J6=0,"zero",RIGHT(Table_5_UK!J6,1))</f>
        <v>4</v>
      </c>
      <c r="T6" s="143" t="str">
        <f>IF(Table_5_UK!K6=0,"zero",RIGHT(Table_5_UK!K6,1))</f>
        <v>0</v>
      </c>
      <c r="U6" s="143" t="str">
        <f>IF(Table_5_UK!L6=0,"zero",RIGHT(Table_5_UK!L6,1))</f>
        <v>9</v>
      </c>
      <c r="V6" s="143" t="str">
        <f>IF(Table_5_UK!M6=0,"zero",RIGHT(Table_5_UK!M6,1))</f>
        <v>zero</v>
      </c>
      <c r="W6" s="143" t="str">
        <f>IF(Table_5_UK!N6=0,"zero",RIGHT(Table_5_UK!N6,1))</f>
        <v>zero</v>
      </c>
      <c r="X6" s="143" t="str">
        <f>IF(Table_5_UK!O6=0,"zero",RIGHT(Table_5_UK!O6,1))</f>
        <v>5</v>
      </c>
      <c r="Y6" s="143" t="str">
        <f>IF(Table_5_UK!P6=0,"zero",RIGHT(Table_5_UK!P6,1))</f>
        <v>1</v>
      </c>
      <c r="Z6" s="143" t="str">
        <f>IF(Table_5_UK!Q6=0,"zero",RIGHT(Table_5_UK!Q6,1))</f>
        <v>4</v>
      </c>
      <c r="AA6" s="143" t="str">
        <f>IF(Table_5_UK!R6=0,"zero",RIGHT(Table_5_UK!R6,1))</f>
        <v>9</v>
      </c>
      <c r="AB6" s="143" t="str">
        <f>IF(Table_5_UK!S6=0,"zero",RIGHT(Table_5_UK!S6,1))</f>
        <v>8</v>
      </c>
      <c r="AC6" s="143" t="str">
        <f>IF(Table_5_UK!T6=0,"zero",RIGHT(Table_5_UK!T6,1))</f>
        <v>zero</v>
      </c>
      <c r="AD6" s="143" t="str">
        <f>IF(Table_5_UK!U6=0,"zero",RIGHT(Table_5_UK!U6,1))</f>
        <v>9</v>
      </c>
      <c r="AE6" s="143" t="str">
        <f>IF(Table_5_UK!V6=0,"zero",RIGHT(Table_5_UK!V6,1))</f>
        <v>7</v>
      </c>
      <c r="AF6" s="143" t="str">
        <f>IF(Table_5_UK!W6=0,"zero",RIGHT(Table_5_UK!W6,1))</f>
        <v>4</v>
      </c>
      <c r="AG6" s="143" t="str">
        <f>IF(Table_5_UK!X6=0,"zero",RIGHT(Table_5_UK!X6,1))</f>
        <v>0</v>
      </c>
      <c r="AH6" s="143" t="str">
        <f>IF(Table_5_UK!Y6=0,"zero",RIGHT(Table_5_UK!Y6,1))</f>
        <v>7</v>
      </c>
      <c r="AI6" s="143" t="str">
        <f>IF(Table_5_UK!Z6=0,"zero",RIGHT(Table_5_UK!Z6,1))</f>
        <v>0</v>
      </c>
      <c r="AJ6" s="143" t="str">
        <f>IF(Table_5_UK!AA6=0,"zero",RIGHT(Table_5_UK!AA6,1))</f>
        <v>8</v>
      </c>
      <c r="AK6" s="143" t="str">
        <f>IF(Table_5_UK!AB6=0,"zero",RIGHT(Table_5_UK!AB6,1))</f>
        <v>5</v>
      </c>
      <c r="AL6" s="143" t="str">
        <f>IF(Table_5_UK!AC6=0,"zero",RIGHT(Table_5_UK!AC6,1))</f>
        <v>7</v>
      </c>
      <c r="AM6" s="147" t="str">
        <f>IF(Table_5_UK!AD6=0,"zero",RIGHT(Table_5_UK!AD6,1))</f>
        <v>9</v>
      </c>
      <c r="AN6" s="39" t="str">
        <f>IF(Table_6_UK!H6=0,"zero",RIGHT(Table_6_UK!H6,1))</f>
        <v>zero</v>
      </c>
      <c r="AO6" s="39" t="str">
        <f>IF(Table_6_UK!I6=0,"zero",RIGHT(Table_6_UK!I6,1))</f>
        <v>zero</v>
      </c>
      <c r="AP6" s="39" t="str">
        <f>IF(Table_6_UK!J6=0,"zero",RIGHT(Table_6_UK!J6,1))</f>
        <v>zero</v>
      </c>
      <c r="AQ6" s="148" t="str">
        <f>IF(Table_6_UK!K6=0,"zero",RIGHT(Table_6_UK!K6,1))</f>
        <v>zero</v>
      </c>
      <c r="AR6" s="149" t="str">
        <f>IF(Table_7_UK!H6=0,"zero",RIGHT(Table_7_UK!H6,1))</f>
        <v>3</v>
      </c>
      <c r="AS6" s="145" t="str">
        <f>IF(Table_7_England!H6=0,"zero",RIGHT(Table_7_England!H6,1))</f>
        <v>zero</v>
      </c>
      <c r="AT6" s="149" t="str">
        <f>IF(Table_7_Wales!H6=0,"zero",RIGHT(Table_7_Wales!H6,1))</f>
        <v>zero</v>
      </c>
      <c r="AU6" s="150" t="str">
        <f>IF(Table_7_Scotland!H6=0,"zero",RIGHT(Table_7_Scotland!H6,1))</f>
        <v>6</v>
      </c>
      <c r="AV6" s="151" t="str">
        <f>IF(Table_7_N_Ireland!H6=0,"zero",RIGHT(Table_7_N_Ireland!H6,1))</f>
        <v>zero</v>
      </c>
      <c r="AW6" s="145" t="str">
        <f>IF(Table_8_UK!H6=0,"zero",RIGHT(Table_8_UK!H6,1))</f>
        <v>2</v>
      </c>
      <c r="AX6" s="152" t="str">
        <f>IF(Table_8_UK!I6=0,"zero",RIGHT(Table_8_UK!I6,1))</f>
        <v>5</v>
      </c>
      <c r="AY6" s="152" t="str">
        <f>IF(Table_8_UK!J6=0,"zero",RIGHT(Table_8_UK!J6,1))</f>
        <v>7</v>
      </c>
      <c r="AZ6" s="152" t="str">
        <f>IF(Table_8_UK!K6=0,"zero",RIGHT(Table_8_UK!K6,1))</f>
        <v>/</v>
      </c>
      <c r="BA6" s="152" t="str">
        <f>IF(Table_8_UK!L6=0,"zero",RIGHT(Table_8_UK!L6,1))</f>
        <v>4</v>
      </c>
      <c r="BB6" s="152" t="str">
        <f>IF(Table_8_UK!M6=0,"zero",RIGHT(Table_8_UK!M6,1))</f>
        <v>4</v>
      </c>
      <c r="BC6" s="152" t="str">
        <f>IF(Table_8_UK!N6=0,"zero",RIGHT(Table_8_UK!N6,1))</f>
        <v>/</v>
      </c>
      <c r="BD6" s="144" t="str">
        <f>IF(Table_9_UK!H6=0,"zero",RIGHT(Table_9_UK!H6,1))</f>
        <v>0</v>
      </c>
      <c r="BE6" s="143" t="str">
        <f>IF(Table_9_UK!I6=0,"zero",RIGHT(Table_9_UK!I6,1))</f>
        <v>zero</v>
      </c>
      <c r="BF6" s="143" t="str">
        <f>IF(Table_9_UK!J6=0,"zero",RIGHT(Table_9_UK!J6,1))</f>
        <v>zero</v>
      </c>
      <c r="BG6" s="143" t="str">
        <f>IF(Table_9_UK!K6=0,"zero",RIGHT(Table_9_UK!K6,1))</f>
        <v>7</v>
      </c>
      <c r="BH6" s="143" t="str">
        <f>IF(Table_9_UK!L6=0,"zero",RIGHT(Table_9_UK!L6,1))</f>
        <v>3</v>
      </c>
      <c r="BI6" s="143" t="str">
        <f>IF(Table_9_UK!M6=0,"zero",RIGHT(Table_9_UK!M6,1))</f>
        <v>zero</v>
      </c>
      <c r="BJ6" s="143" t="str">
        <f>IF(Table_9_UK!N6=0,"zero",RIGHT(Table_9_UK!N6,1))</f>
        <v>zero</v>
      </c>
      <c r="BK6" s="147" t="str">
        <f>IF(Table_9_UK!O6=0,"zero",RIGHT(Table_9_UK!O6,1))</f>
        <v>zero</v>
      </c>
    </row>
    <row r="7" spans="1:63" ht="17.25" customHeight="1" x14ac:dyDescent="0.3">
      <c r="A7"/>
      <c r="B7"/>
      <c r="C7" s="17" t="str">
        <f>IF(Table_1_UK!H7=0,"zero",RIGHT(Table_1_UK!H7,1))</f>
        <v>4</v>
      </c>
      <c r="D7" s="39" t="str">
        <f>IF(Table_1_UK!I7=0,"zero",RIGHT(Table_1_UK!I7,1))</f>
        <v>4</v>
      </c>
      <c r="E7" s="142" t="str">
        <f>IF(Table_2_UK!H7=0,"zero",RIGHT(Table_2_UK!H7,1))</f>
        <v>zero</v>
      </c>
      <c r="F7" s="143" t="str">
        <f>IF(Table_2_UK!I7=0,"zero",RIGHT(Table_2_UK!I7,1))</f>
        <v>zero</v>
      </c>
      <c r="G7" s="143" t="str">
        <f>IF(Table_2_UK!J7=0,"zero",RIGHT(Table_2_UK!J7,1))</f>
        <v>zero</v>
      </c>
      <c r="H7" s="143" t="str">
        <f>IF(Table_2_UK!K7=0,"zero",RIGHT(Table_2_UK!K7,1))</f>
        <v>zero</v>
      </c>
      <c r="I7" s="143" t="str">
        <f>IF(Table_2_UK!L7=0,"zero",RIGHT(Table_2_UK!L7,1))</f>
        <v>zero</v>
      </c>
      <c r="J7" s="143" t="str">
        <f>IF(Table_2_UK!M7=0,"zero",RIGHT(Table_2_UK!M7,1))</f>
        <v>zero</v>
      </c>
      <c r="K7" s="17" t="str">
        <f>IF(Table_3_UK!H7=0,"zero",RIGHT(Table_3_UK!H7,1))</f>
        <v>zero</v>
      </c>
      <c r="L7" s="148" t="str">
        <f>IF(Table_3_UK!I7=0,"zero",RIGHT(Table_3_UK!I7,1))</f>
        <v>zero</v>
      </c>
      <c r="M7" s="143" t="str">
        <f>IF(Table_3_Scotland!H7=0,"zero",RIGHT(Table_3_Scotland!H7,1))</f>
        <v>zero</v>
      </c>
      <c r="N7" s="143" t="str">
        <f>IF(Table_3_Scotland!I7=0,"zero",RIGHT(Table_3_Scotland!I7,1))</f>
        <v>zero</v>
      </c>
      <c r="O7" s="17" t="str">
        <f>IF(Table_4_UK!H7=0,"zero",RIGHT(Table_4_UK!H7,1))</f>
        <v>zero</v>
      </c>
      <c r="P7" s="148" t="str">
        <f>IF(Table_4_UK!I7=0,"zero",RIGHT(Table_4_UK!I7,1))</f>
        <v>zero</v>
      </c>
      <c r="Q7" s="143" t="str">
        <f>IF(Table_5_UK!H7=0,"zero",RIGHT(Table_5_UK!H7,1))</f>
        <v>2</v>
      </c>
      <c r="R7" s="143" t="str">
        <f>IF(Table_5_UK!I7=0,"zero",RIGHT(Table_5_UK!I7,1))</f>
        <v>zero</v>
      </c>
      <c r="S7" s="143" t="str">
        <f>IF(Table_5_UK!J7=0,"zero",RIGHT(Table_5_UK!J7,1))</f>
        <v>zero</v>
      </c>
      <c r="T7" s="143" t="str">
        <f>IF(Table_5_UK!K7=0,"zero",RIGHT(Table_5_UK!K7,1))</f>
        <v>zero</v>
      </c>
      <c r="U7" s="143" t="str">
        <f>IF(Table_5_UK!L7=0,"zero",RIGHT(Table_5_UK!L7,1))</f>
        <v>zero</v>
      </c>
      <c r="V7" s="143" t="str">
        <f>IF(Table_5_UK!M7=0,"zero",RIGHT(Table_5_UK!M7,1))</f>
        <v>zero</v>
      </c>
      <c r="W7" s="143" t="str">
        <f>IF(Table_5_UK!N7=0,"zero",RIGHT(Table_5_UK!N7,1))</f>
        <v>zero</v>
      </c>
      <c r="X7" s="143" t="str">
        <f>IF(Table_5_UK!O7=0,"zero",RIGHT(Table_5_UK!O7,1))</f>
        <v>zero</v>
      </c>
      <c r="Y7" s="143" t="str">
        <f>IF(Table_5_UK!P7=0,"zero",RIGHT(Table_5_UK!P7,1))</f>
        <v>2</v>
      </c>
      <c r="Z7" s="143" t="str">
        <f>IF(Table_5_UK!Q7=0,"zero",RIGHT(Table_5_UK!Q7,1))</f>
        <v>zero</v>
      </c>
      <c r="AA7" s="143" t="str">
        <f>IF(Table_5_UK!R7=0,"zero",RIGHT(Table_5_UK!R7,1))</f>
        <v>zero</v>
      </c>
      <c r="AB7" s="143" t="str">
        <f>IF(Table_5_UK!S7=0,"zero",RIGHT(Table_5_UK!S7,1))</f>
        <v>zero</v>
      </c>
      <c r="AC7" s="143" t="str">
        <f>IF(Table_5_UK!T7=0,"zero",RIGHT(Table_5_UK!T7,1))</f>
        <v>zero</v>
      </c>
      <c r="AD7" s="143" t="str">
        <f>IF(Table_5_UK!U7=0,"zero",RIGHT(Table_5_UK!U7,1))</f>
        <v>1</v>
      </c>
      <c r="AE7" s="143" t="str">
        <f>IF(Table_5_UK!V7=0,"zero",RIGHT(Table_5_UK!V7,1))</f>
        <v>1</v>
      </c>
      <c r="AF7" s="143" t="str">
        <f>IF(Table_5_UK!W7=0,"zero",RIGHT(Table_5_UK!W7,1))</f>
        <v>2</v>
      </c>
      <c r="AG7" s="143" t="str">
        <f>IF(Table_5_UK!X7=0,"zero",RIGHT(Table_5_UK!X7,1))</f>
        <v>zero</v>
      </c>
      <c r="AH7" s="143" t="str">
        <f>IF(Table_5_UK!Y7=0,"zero",RIGHT(Table_5_UK!Y7,1))</f>
        <v>zero</v>
      </c>
      <c r="AI7" s="143" t="str">
        <f>IF(Table_5_UK!Z7=0,"zero",RIGHT(Table_5_UK!Z7,1))</f>
        <v>zero</v>
      </c>
      <c r="AJ7" s="143" t="str">
        <f>IF(Table_5_UK!AA7=0,"zero",RIGHT(Table_5_UK!AA7,1))</f>
        <v>zero</v>
      </c>
      <c r="AK7" s="143" t="str">
        <f>IF(Table_5_UK!AB7=0,"zero",RIGHT(Table_5_UK!AB7,1))</f>
        <v>zero</v>
      </c>
      <c r="AL7" s="143" t="str">
        <f>IF(Table_5_UK!AC7=0,"zero",RIGHT(Table_5_UK!AC7,1))</f>
        <v>zero</v>
      </c>
      <c r="AM7" s="147" t="str">
        <f>IF(Table_5_UK!AD7=0,"zero",RIGHT(Table_5_UK!AD7,1))</f>
        <v>6</v>
      </c>
      <c r="AN7" s="39" t="str">
        <f>IF(Table_6_UK!H7=0,"zero",RIGHT(Table_6_UK!H7,1))</f>
        <v>zero</v>
      </c>
      <c r="AO7" s="39" t="str">
        <f>IF(Table_6_UK!I7=0,"zero",RIGHT(Table_6_UK!I7,1))</f>
        <v>zero</v>
      </c>
      <c r="AP7" s="39" t="str">
        <f>IF(Table_6_UK!J7=0,"zero",RIGHT(Table_6_UK!J7,1))</f>
        <v>zero</v>
      </c>
      <c r="AQ7" s="148" t="str">
        <f>IF(Table_6_UK!K7=0,"zero",RIGHT(Table_6_UK!K7,1))</f>
        <v>zero</v>
      </c>
      <c r="AR7" s="153" t="str">
        <f>IF(Table_7_UK!H7=0,"zero",RIGHT(Table_7_UK!H7,1))</f>
        <v>zero</v>
      </c>
      <c r="AS7" s="17" t="str">
        <f>IF(Table_7_England!H7=0,"zero",RIGHT(Table_7_England!H7,1))</f>
        <v>zero</v>
      </c>
      <c r="AT7" s="153" t="str">
        <f>IF(Table_7_Wales!H7=0,"zero",RIGHT(Table_7_Wales!H7,1))</f>
        <v>zero</v>
      </c>
      <c r="AU7" s="154" t="str">
        <f>IF(Table_7_Scotland!H7=0,"zero",RIGHT(Table_7_Scotland!H7,1))</f>
        <v>8</v>
      </c>
      <c r="AV7" s="142" t="str">
        <f>IF(Table_7_N_Ireland!H7=0,"zero",RIGHT(Table_7_N_Ireland!H7,1))</f>
        <v>zero</v>
      </c>
      <c r="AW7" s="17" t="str">
        <f>IF(Table_8_UK!H7=0,"zero",RIGHT(Table_8_UK!H7,1))</f>
        <v>9</v>
      </c>
      <c r="AX7" s="39" t="str">
        <f>IF(Table_8_UK!I7=0,"zero",RIGHT(Table_8_UK!I7,1))</f>
        <v>6</v>
      </c>
      <c r="AY7" s="39" t="str">
        <f>IF(Table_8_UK!J7=0,"zero",RIGHT(Table_8_UK!J7,1))</f>
        <v>5</v>
      </c>
      <c r="AZ7" s="39" t="str">
        <f>IF(Table_8_UK!K7=0,"zero",RIGHT(Table_8_UK!K7,1))</f>
        <v>/</v>
      </c>
      <c r="BA7" s="39" t="str">
        <f>IF(Table_8_UK!L7=0,"zero",RIGHT(Table_8_UK!L7,1))</f>
        <v>8</v>
      </c>
      <c r="BB7" s="39" t="str">
        <f>IF(Table_8_UK!M7=0,"zero",RIGHT(Table_8_UK!M7,1))</f>
        <v>6</v>
      </c>
      <c r="BC7" s="39" t="str">
        <f>IF(Table_8_UK!N7=0,"zero",RIGHT(Table_8_UK!N7,1))</f>
        <v>/</v>
      </c>
      <c r="BD7" s="143" t="str">
        <f>IF(Table_9_UK!H7=0,"zero",RIGHT(Table_9_UK!H7,1))</f>
        <v>7</v>
      </c>
      <c r="BE7" s="143" t="str">
        <f>IF(Table_9_UK!I7=0,"zero",RIGHT(Table_9_UK!I7,1))</f>
        <v>zero</v>
      </c>
      <c r="BF7" s="143" t="str">
        <f>IF(Table_9_UK!J7=0,"zero",RIGHT(Table_9_UK!J7,1))</f>
        <v>zero</v>
      </c>
      <c r="BG7" s="143" t="str">
        <f>IF(Table_9_UK!K7=0,"zero",RIGHT(Table_9_UK!K7,1))</f>
        <v>7</v>
      </c>
      <c r="BH7" s="143" t="str">
        <f>IF(Table_9_UK!L7=0,"zero",RIGHT(Table_9_UK!L7,1))</f>
        <v>zero</v>
      </c>
      <c r="BI7" s="143" t="str">
        <f>IF(Table_9_UK!M7=0,"zero",RIGHT(Table_9_UK!M7,1))</f>
        <v>zero</v>
      </c>
      <c r="BJ7" s="143" t="str">
        <f>IF(Table_9_UK!N7=0,"zero",RIGHT(Table_9_UK!N7,1))</f>
        <v>zero</v>
      </c>
      <c r="BK7" s="147" t="str">
        <f>IF(Table_9_UK!O7=0,"zero",RIGHT(Table_9_UK!O7,1))</f>
        <v>zero</v>
      </c>
    </row>
    <row r="8" spans="1:63" x14ac:dyDescent="0.3">
      <c r="A8" s="155"/>
      <c r="C8" s="17" t="str">
        <f>IF(Table_1_UK!H8=0,"zero",RIGHT(Table_1_UK!H8,1))</f>
        <v>2</v>
      </c>
      <c r="D8" s="39" t="str">
        <f>IF(Table_1_UK!I8=0,"zero",RIGHT(Table_1_UK!I8,1))</f>
        <v>5</v>
      </c>
      <c r="E8" s="142" t="str">
        <f>IF(Table_2_UK!H8=0,"zero",RIGHT(Table_2_UK!H8,1))</f>
        <v>zero</v>
      </c>
      <c r="F8" s="143" t="str">
        <f>IF(Table_2_UK!I8=0,"zero",RIGHT(Table_2_UK!I8,1))</f>
        <v>zero</v>
      </c>
      <c r="G8" s="143" t="str">
        <f>IF(Table_2_UK!J8=0,"zero",RIGHT(Table_2_UK!J8,1))</f>
        <v>zero</v>
      </c>
      <c r="H8" s="143" t="str">
        <f>IF(Table_2_UK!K8=0,"zero",RIGHT(Table_2_UK!K8,1))</f>
        <v>zero</v>
      </c>
      <c r="I8" s="143" t="str">
        <f>IF(Table_2_UK!L8=0,"zero",RIGHT(Table_2_UK!L8,1))</f>
        <v>zero</v>
      </c>
      <c r="J8" s="143" t="str">
        <f>IF(Table_2_UK!M8=0,"zero",RIGHT(Table_2_UK!M8,1))</f>
        <v>zero</v>
      </c>
      <c r="K8" s="17" t="str">
        <f>IF(Table_3_UK!H8=0,"zero",RIGHT(Table_3_UK!H8,1))</f>
        <v>zero</v>
      </c>
      <c r="L8" s="148" t="str">
        <f>IF(Table_3_UK!I8=0,"zero",RIGHT(Table_3_UK!I8,1))</f>
        <v>zero</v>
      </c>
      <c r="M8" s="143" t="str">
        <f>IF(Table_3_Scotland!H8=0,"zero",RIGHT(Table_3_Scotland!H8,1))</f>
        <v>zero</v>
      </c>
      <c r="N8" s="143" t="str">
        <f>IF(Table_3_Scotland!I8=0,"zero",RIGHT(Table_3_Scotland!I8,1))</f>
        <v>zero</v>
      </c>
      <c r="O8" s="17" t="str">
        <f>IF(Table_4_UK!H8=0,"zero",RIGHT(Table_4_UK!H8,1))</f>
        <v>zero</v>
      </c>
      <c r="P8" s="148" t="str">
        <f>IF(Table_4_UK!I8=0,"zero",RIGHT(Table_4_UK!I8,1))</f>
        <v>zero</v>
      </c>
      <c r="Q8" s="143" t="str">
        <f>IF(Table_5_UK!H8=0,"zero",RIGHT(Table_5_UK!H8,1))</f>
        <v>zero</v>
      </c>
      <c r="R8" s="143" t="str">
        <f>IF(Table_5_UK!I8=0,"zero",RIGHT(Table_5_UK!I8,1))</f>
        <v>1</v>
      </c>
      <c r="S8" s="143" t="str">
        <f>IF(Table_5_UK!J8=0,"zero",RIGHT(Table_5_UK!J8,1))</f>
        <v>zero</v>
      </c>
      <c r="T8" s="143" t="str">
        <f>IF(Table_5_UK!K8=0,"zero",RIGHT(Table_5_UK!K8,1))</f>
        <v>zero</v>
      </c>
      <c r="U8" s="143" t="str">
        <f>IF(Table_5_UK!L8=0,"zero",RIGHT(Table_5_UK!L8,1))</f>
        <v>5</v>
      </c>
      <c r="V8" s="143" t="str">
        <f>IF(Table_5_UK!M8=0,"zero",RIGHT(Table_5_UK!M8,1))</f>
        <v>zero</v>
      </c>
      <c r="W8" s="143" t="str">
        <f>IF(Table_5_UK!N8=0,"zero",RIGHT(Table_5_UK!N8,1))</f>
        <v>zero</v>
      </c>
      <c r="X8" s="143" t="str">
        <f>IF(Table_5_UK!O8=0,"zero",RIGHT(Table_5_UK!O8,1))</f>
        <v>zero</v>
      </c>
      <c r="Y8" s="143" t="str">
        <f>IF(Table_5_UK!P8=0,"zero",RIGHT(Table_5_UK!P8,1))</f>
        <v>6</v>
      </c>
      <c r="Z8" s="143" t="str">
        <f>IF(Table_5_UK!Q8=0,"zero",RIGHT(Table_5_UK!Q8,1))</f>
        <v>7</v>
      </c>
      <c r="AA8" s="143" t="str">
        <f>IF(Table_5_UK!R8=0,"zero",RIGHT(Table_5_UK!R8,1))</f>
        <v>6</v>
      </c>
      <c r="AB8" s="143" t="str">
        <f>IF(Table_5_UK!S8=0,"zero",RIGHT(Table_5_UK!S8,1))</f>
        <v>4</v>
      </c>
      <c r="AC8" s="143" t="str">
        <f>IF(Table_5_UK!T8=0,"zero",RIGHT(Table_5_UK!T8,1))</f>
        <v>zero</v>
      </c>
      <c r="AD8" s="143" t="str">
        <f>IF(Table_5_UK!U8=0,"zero",RIGHT(Table_5_UK!U8,1))</f>
        <v>zero</v>
      </c>
      <c r="AE8" s="143" t="str">
        <f>IF(Table_5_UK!V8=0,"zero",RIGHT(Table_5_UK!V8,1))</f>
        <v>8</v>
      </c>
      <c r="AF8" s="143" t="str">
        <f>IF(Table_5_UK!W8=0,"zero",RIGHT(Table_5_UK!W8,1))</f>
        <v>zero</v>
      </c>
      <c r="AG8" s="143" t="str">
        <f>IF(Table_5_UK!X8=0,"zero",RIGHT(Table_5_UK!X8,1))</f>
        <v>zero</v>
      </c>
      <c r="AH8" s="143" t="str">
        <f>IF(Table_5_UK!Y8=0,"zero",RIGHT(Table_5_UK!Y8,1))</f>
        <v>zero</v>
      </c>
      <c r="AI8" s="143" t="str">
        <f>IF(Table_5_UK!Z8=0,"zero",RIGHT(Table_5_UK!Z8,1))</f>
        <v>zero</v>
      </c>
      <c r="AJ8" s="143" t="str">
        <f>IF(Table_5_UK!AA8=0,"zero",RIGHT(Table_5_UK!AA8,1))</f>
        <v>zero</v>
      </c>
      <c r="AK8" s="143" t="str">
        <f>IF(Table_5_UK!AB8=0,"zero",RIGHT(Table_5_UK!AB8,1))</f>
        <v>zero</v>
      </c>
      <c r="AL8" s="143" t="str">
        <f>IF(Table_5_UK!AC8=0,"zero",RIGHT(Table_5_UK!AC8,1))</f>
        <v>7</v>
      </c>
      <c r="AM8" s="147" t="str">
        <f>IF(Table_5_UK!AD8=0,"zero",RIGHT(Table_5_UK!AD8,1))</f>
        <v>8</v>
      </c>
      <c r="AN8" s="39" t="str">
        <f>IF(Table_6_UK!H8=0,"zero",RIGHT(Table_6_UK!H8,1))</f>
        <v>zero</v>
      </c>
      <c r="AO8" s="39" t="str">
        <f>IF(Table_6_UK!I8=0,"zero",RIGHT(Table_6_UK!I8,1))</f>
        <v>zero</v>
      </c>
      <c r="AP8" s="39" t="str">
        <f>IF(Table_6_UK!J8=0,"zero",RIGHT(Table_6_UK!J8,1))</f>
        <v>zero</v>
      </c>
      <c r="AQ8" s="148" t="str">
        <f>IF(Table_6_UK!K8=0,"zero",RIGHT(Table_6_UK!K8,1))</f>
        <v>zero</v>
      </c>
      <c r="AR8" s="153" t="str">
        <f>IF(Table_7_UK!H8=0,"zero",RIGHT(Table_7_UK!H8,1))</f>
        <v>4</v>
      </c>
      <c r="AS8" s="17" t="str">
        <f>IF(Table_7_England!H8=0,"zero",RIGHT(Table_7_England!H8,1))</f>
        <v>zero</v>
      </c>
      <c r="AT8" s="153" t="str">
        <f>IF(Table_7_Wales!H8=0,"zero",RIGHT(Table_7_Wales!H8,1))</f>
        <v>zero</v>
      </c>
      <c r="AU8" s="154" t="str">
        <f>IF(Table_7_Scotland!H8=0,"zero",RIGHT(Table_7_Scotland!H8,1))</f>
        <v>0</v>
      </c>
      <c r="AV8" s="142" t="str">
        <f>IF(Table_7_N_Ireland!H8=0,"zero",RIGHT(Table_7_N_Ireland!H8,1))</f>
        <v>zero</v>
      </c>
      <c r="AW8" s="17" t="str">
        <f>IF(Table_8_UK!H8=0,"zero",RIGHT(Table_8_UK!H8,1))</f>
        <v>6</v>
      </c>
      <c r="AX8" s="39" t="str">
        <f>IF(Table_8_UK!I8=0,"zero",RIGHT(Table_8_UK!I8,1))</f>
        <v>2</v>
      </c>
      <c r="AY8" s="39" t="str">
        <f>IF(Table_8_UK!J8=0,"zero",RIGHT(Table_8_UK!J8,1))</f>
        <v>8</v>
      </c>
      <c r="AZ8" s="39" t="str">
        <f>IF(Table_8_UK!K8=0,"zero",RIGHT(Table_8_UK!K8,1))</f>
        <v>/</v>
      </c>
      <c r="BA8" s="39" t="str">
        <f>IF(Table_8_UK!L8=0,"zero",RIGHT(Table_8_UK!L8,1))</f>
        <v>5</v>
      </c>
      <c r="BB8" s="39" t="str">
        <f>IF(Table_8_UK!M8=0,"zero",RIGHT(Table_8_UK!M8,1))</f>
        <v>zero</v>
      </c>
      <c r="BC8" s="39" t="str">
        <f>IF(Table_8_UK!N8=0,"zero",RIGHT(Table_8_UK!N8,1))</f>
        <v>/</v>
      </c>
      <c r="BD8" s="143" t="str">
        <f>IF(Table_9_UK!H8=0,"zero",RIGHT(Table_9_UK!H8,1))</f>
        <v>zero</v>
      </c>
      <c r="BE8" s="143" t="str">
        <f>IF(Table_9_UK!I8=0,"zero",RIGHT(Table_9_UK!I8,1))</f>
        <v>zero</v>
      </c>
      <c r="BF8" s="143" t="str">
        <f>IF(Table_9_UK!J8=0,"zero",RIGHT(Table_9_UK!J8,1))</f>
        <v>zero</v>
      </c>
      <c r="BG8" s="143" t="str">
        <f>IF(Table_9_UK!K8=0,"zero",RIGHT(Table_9_UK!K8,1))</f>
        <v>zero</v>
      </c>
      <c r="BH8" s="143" t="str">
        <f>IF(Table_9_UK!L8=0,"zero",RIGHT(Table_9_UK!L8,1))</f>
        <v>zero</v>
      </c>
      <c r="BI8" s="143" t="str">
        <f>IF(Table_9_UK!M8=0,"zero",RIGHT(Table_9_UK!M8,1))</f>
        <v>zero</v>
      </c>
      <c r="BJ8" s="143" t="str">
        <f>IF(Table_9_UK!N8=0,"zero",RIGHT(Table_9_UK!N8,1))</f>
        <v>zero</v>
      </c>
      <c r="BK8" s="147" t="str">
        <f>IF(Table_9_UK!O8=0,"zero",RIGHT(Table_9_UK!O8,1))</f>
        <v>zero</v>
      </c>
    </row>
    <row r="9" spans="1:63" x14ac:dyDescent="0.3">
      <c r="C9" s="17" t="str">
        <f>IF(Table_1_UK!H9=0,"zero",RIGHT(Table_1_UK!H9,1))</f>
        <v>4</v>
      </c>
      <c r="D9" s="39" t="str">
        <f>IF(Table_1_UK!I9=0,"zero",RIGHT(Table_1_UK!I9,1))</f>
        <v>2</v>
      </c>
      <c r="E9" s="142" t="str">
        <f>IF(Table_2_UK!H9=0,"zero",RIGHT(Table_2_UK!H9,1))</f>
        <v>7</v>
      </c>
      <c r="F9" s="143" t="str">
        <f>IF(Table_2_UK!I9=0,"zero",RIGHT(Table_2_UK!I9,1))</f>
        <v>9</v>
      </c>
      <c r="G9" s="143" t="str">
        <f>IF(Table_2_UK!J9=0,"zero",RIGHT(Table_2_UK!J9,1))</f>
        <v>9</v>
      </c>
      <c r="H9" s="143" t="str">
        <f>IF(Table_2_UK!K9=0,"zero",RIGHT(Table_2_UK!K9,1))</f>
        <v>zero</v>
      </c>
      <c r="I9" s="143" t="str">
        <f>IF(Table_2_UK!L9=0,"zero",RIGHT(Table_2_UK!L9,1))</f>
        <v>5</v>
      </c>
      <c r="J9" s="143" t="str">
        <f>IF(Table_2_UK!M9=0,"zero",RIGHT(Table_2_UK!M9,1))</f>
        <v>zero</v>
      </c>
      <c r="K9" s="17" t="str">
        <f>IF(Table_3_UK!H9=0,"zero",RIGHT(Table_3_UK!H9,1))</f>
        <v>zero</v>
      </c>
      <c r="L9" s="148" t="str">
        <f>IF(Table_3_UK!I9=0,"zero",RIGHT(Table_3_UK!I9,1))</f>
        <v>zero</v>
      </c>
      <c r="M9" s="143" t="str">
        <f>IF(Table_3_Scotland!H9=0,"zero",RIGHT(Table_3_Scotland!H9,1))</f>
        <v>6</v>
      </c>
      <c r="N9" s="143" t="str">
        <f>IF(Table_3_Scotland!I9=0,"zero",RIGHT(Table_3_Scotland!I9,1))</f>
        <v>1</v>
      </c>
      <c r="O9" s="17" t="str">
        <f>IF(Table_4_UK!H9=0,"zero",RIGHT(Table_4_UK!H9,1))</f>
        <v>0</v>
      </c>
      <c r="P9" s="148" t="str">
        <f>IF(Table_4_UK!I9=0,"zero",RIGHT(Table_4_UK!I9,1))</f>
        <v>6</v>
      </c>
      <c r="Q9" s="143" t="str">
        <f>IF(Table_5_UK!H9=0,"zero",RIGHT(Table_5_UK!H9,1))</f>
        <v>zero</v>
      </c>
      <c r="R9" s="143" t="str">
        <f>IF(Table_5_UK!I9=0,"zero",RIGHT(Table_5_UK!I9,1))</f>
        <v>3</v>
      </c>
      <c r="S9" s="143" t="str">
        <f>IF(Table_5_UK!J9=0,"zero",RIGHT(Table_5_UK!J9,1))</f>
        <v>zero</v>
      </c>
      <c r="T9" s="143" t="str">
        <f>IF(Table_5_UK!K9=0,"zero",RIGHT(Table_5_UK!K9,1))</f>
        <v>1</v>
      </c>
      <c r="U9" s="143" t="str">
        <f>IF(Table_5_UK!L9=0,"zero",RIGHT(Table_5_UK!L9,1))</f>
        <v>0</v>
      </c>
      <c r="V9" s="143" t="str">
        <f>IF(Table_5_UK!M9=0,"zero",RIGHT(Table_5_UK!M9,1))</f>
        <v>0</v>
      </c>
      <c r="W9" s="143" t="str">
        <f>IF(Table_5_UK!N9=0,"zero",RIGHT(Table_5_UK!N9,1))</f>
        <v>zero</v>
      </c>
      <c r="X9" s="143" t="str">
        <f>IF(Table_5_UK!O9=0,"zero",RIGHT(Table_5_UK!O9,1))</f>
        <v>0</v>
      </c>
      <c r="Y9" s="143" t="str">
        <f>IF(Table_5_UK!P9=0,"zero",RIGHT(Table_5_UK!P9,1))</f>
        <v>4</v>
      </c>
      <c r="Z9" s="143" t="str">
        <f>IF(Table_5_UK!Q9=0,"zero",RIGHT(Table_5_UK!Q9,1))</f>
        <v>6</v>
      </c>
      <c r="AA9" s="143" t="str">
        <f>IF(Table_5_UK!R9=0,"zero",RIGHT(Table_5_UK!R9,1))</f>
        <v>zero</v>
      </c>
      <c r="AB9" s="143" t="str">
        <f>IF(Table_5_UK!S9=0,"zero",RIGHT(Table_5_UK!S9,1))</f>
        <v>9</v>
      </c>
      <c r="AC9" s="143" t="str">
        <f>IF(Table_5_UK!T9=0,"zero",RIGHT(Table_5_UK!T9,1))</f>
        <v>zero</v>
      </c>
      <c r="AD9" s="143" t="str">
        <f>IF(Table_5_UK!U9=0,"zero",RIGHT(Table_5_UK!U9,1))</f>
        <v>zero</v>
      </c>
      <c r="AE9" s="143" t="str">
        <f>IF(Table_5_UK!V9=0,"zero",RIGHT(Table_5_UK!V9,1))</f>
        <v>2</v>
      </c>
      <c r="AF9" s="143" t="str">
        <f>IF(Table_5_UK!W9=0,"zero",RIGHT(Table_5_UK!W9,1))</f>
        <v>zero</v>
      </c>
      <c r="AG9" s="143" t="str">
        <f>IF(Table_5_UK!X9=0,"zero",RIGHT(Table_5_UK!X9,1))</f>
        <v>zero</v>
      </c>
      <c r="AH9" s="143" t="str">
        <f>IF(Table_5_UK!Y9=0,"zero",RIGHT(Table_5_UK!Y9,1))</f>
        <v>zero</v>
      </c>
      <c r="AI9" s="143" t="str">
        <f>IF(Table_5_UK!Z9=0,"zero",RIGHT(Table_5_UK!Z9,1))</f>
        <v>zero</v>
      </c>
      <c r="AJ9" s="143" t="str">
        <f>IF(Table_5_UK!AA9=0,"zero",RIGHT(Table_5_UK!AA9,1))</f>
        <v>zero</v>
      </c>
      <c r="AK9" s="143" t="str">
        <f>IF(Table_5_UK!AB9=0,"zero",RIGHT(Table_5_UK!AB9,1))</f>
        <v>zero</v>
      </c>
      <c r="AL9" s="143" t="str">
        <f>IF(Table_5_UK!AC9=0,"zero",RIGHT(Table_5_UK!AC9,1))</f>
        <v>6</v>
      </c>
      <c r="AM9" s="147" t="str">
        <f>IF(Table_5_UK!AD9=0,"zero",RIGHT(Table_5_UK!AD9,1))</f>
        <v>7</v>
      </c>
      <c r="AN9" s="39" t="str">
        <f>IF(Table_6_UK!H9=0,"zero",RIGHT(Table_6_UK!H9,1))</f>
        <v>zero</v>
      </c>
      <c r="AO9" s="39" t="str">
        <f>IF(Table_6_UK!I9=0,"zero",RIGHT(Table_6_UK!I9,1))</f>
        <v>zero</v>
      </c>
      <c r="AP9" s="39" t="str">
        <f>IF(Table_6_UK!J9=0,"zero",RIGHT(Table_6_UK!J9,1))</f>
        <v>zero</v>
      </c>
      <c r="AQ9" s="148" t="str">
        <f>IF(Table_6_UK!K9=0,"zero",RIGHT(Table_6_UK!K9,1))</f>
        <v>zero</v>
      </c>
      <c r="AR9" s="153" t="str">
        <f>IF(Table_7_UK!H9=0,"zero",RIGHT(Table_7_UK!H9,1))</f>
        <v>zero</v>
      </c>
      <c r="AS9" s="17" t="str">
        <f>IF(Table_7_England!H9=0,"zero",RIGHT(Table_7_England!H9,1))</f>
        <v>zero</v>
      </c>
      <c r="AT9" s="153" t="str">
        <f>IF(Table_7_Wales!H9=0,"zero",RIGHT(Table_7_Wales!H9,1))</f>
        <v>zero</v>
      </c>
      <c r="AU9" s="154" t="str">
        <f>IF(Table_7_Scotland!H9=0,"zero",RIGHT(Table_7_Scotland!H9,1))</f>
        <v>9</v>
      </c>
      <c r="AV9" s="142" t="str">
        <f>IF(Table_7_N_Ireland!H9=0,"zero",RIGHT(Table_7_N_Ireland!H9,1))</f>
        <v>zero</v>
      </c>
      <c r="AW9" s="17" t="str">
        <f>IF(Table_8_UK!H9=0,"zero",RIGHT(Table_8_UK!H9,1))</f>
        <v>3</v>
      </c>
      <c r="AX9" s="39" t="str">
        <f>IF(Table_8_UK!I9=0,"zero",RIGHT(Table_8_UK!I9,1))</f>
        <v>1</v>
      </c>
      <c r="AY9" s="39" t="str">
        <f>IF(Table_8_UK!J9=0,"zero",RIGHT(Table_8_UK!J9,1))</f>
        <v>4</v>
      </c>
      <c r="AZ9" s="39" t="str">
        <f>IF(Table_8_UK!K9=0,"zero",RIGHT(Table_8_UK!K9,1))</f>
        <v>/</v>
      </c>
      <c r="BA9" s="39" t="str">
        <f>IF(Table_8_UK!L9=0,"zero",RIGHT(Table_8_UK!L9,1))</f>
        <v>8</v>
      </c>
      <c r="BB9" s="39" t="str">
        <f>IF(Table_8_UK!M9=0,"zero",RIGHT(Table_8_UK!M9,1))</f>
        <v>1</v>
      </c>
      <c r="BC9" s="39" t="str">
        <f>IF(Table_8_UK!N9=0,"zero",RIGHT(Table_8_UK!N9,1))</f>
        <v>/</v>
      </c>
      <c r="BD9" s="143" t="str">
        <f>IF(Table_9_UK!H9=0,"zero",RIGHT(Table_9_UK!H9,1))</f>
        <v>zero</v>
      </c>
      <c r="BE9" s="143" t="str">
        <f>IF(Table_9_UK!I9=0,"zero",RIGHT(Table_9_UK!I9,1))</f>
        <v>zero</v>
      </c>
      <c r="BF9" s="143" t="str">
        <f>IF(Table_9_UK!J9=0,"zero",RIGHT(Table_9_UK!J9,1))</f>
        <v>zero</v>
      </c>
      <c r="BG9" s="143" t="str">
        <f>IF(Table_9_UK!K9=0,"zero",RIGHT(Table_9_UK!K9,1))</f>
        <v>zero</v>
      </c>
      <c r="BH9" s="143" t="str">
        <f>IF(Table_9_UK!L9=0,"zero",RIGHT(Table_9_UK!L9,1))</f>
        <v>zero</v>
      </c>
      <c r="BI9" s="143" t="str">
        <f>IF(Table_9_UK!M9=0,"zero",RIGHT(Table_9_UK!M9,1))</f>
        <v>zero</v>
      </c>
      <c r="BJ9" s="143" t="str">
        <f>IF(Table_9_UK!N9=0,"zero",RIGHT(Table_9_UK!N9,1))</f>
        <v>zero</v>
      </c>
      <c r="BK9" s="147" t="str">
        <f>IF(Table_9_UK!O9=0,"zero",RIGHT(Table_9_UK!O9,1))</f>
        <v>zero</v>
      </c>
    </row>
    <row r="10" spans="1:63" x14ac:dyDescent="0.3">
      <c r="C10" s="17" t="str">
        <f>IF(Table_1_UK!H10=0,"zero",RIGHT(Table_1_UK!H10,1))</f>
        <v>8</v>
      </c>
      <c r="D10" s="39" t="str">
        <f>IF(Table_1_UK!I10=0,"zero",RIGHT(Table_1_UK!I10,1))</f>
        <v>4</v>
      </c>
      <c r="E10" s="142" t="str">
        <f>IF(Table_2_UK!H10=0,"zero",RIGHT(Table_2_UK!H10,1))</f>
        <v>zero</v>
      </c>
      <c r="F10" s="143" t="str">
        <f>IF(Table_2_UK!I10=0,"zero",RIGHT(Table_2_UK!I10,1))</f>
        <v>zero</v>
      </c>
      <c r="G10" s="143" t="str">
        <f>IF(Table_2_UK!J10=0,"zero",RIGHT(Table_2_UK!J10,1))</f>
        <v>3</v>
      </c>
      <c r="H10" s="143" t="str">
        <f>IF(Table_2_UK!K10=0,"zero",RIGHT(Table_2_UK!K10,1))</f>
        <v>0</v>
      </c>
      <c r="I10" s="143" t="str">
        <f>IF(Table_2_UK!L10=0,"zero",RIGHT(Table_2_UK!L10,1))</f>
        <v>3</v>
      </c>
      <c r="J10" s="143" t="str">
        <f>IF(Table_2_UK!M10=0,"zero",RIGHT(Table_2_UK!M10,1))</f>
        <v>zero</v>
      </c>
      <c r="K10" s="17" t="str">
        <f>IF(Table_3_UK!H10=0,"zero",RIGHT(Table_3_UK!H10,1))</f>
        <v>2</v>
      </c>
      <c r="L10" s="148" t="str">
        <f>IF(Table_3_UK!I10=0,"zero",RIGHT(Table_3_UK!I10,1))</f>
        <v>2</v>
      </c>
      <c r="M10" s="143" t="str">
        <f>IF(Table_3_Scotland!H10=0,"zero",RIGHT(Table_3_Scotland!H10,1))</f>
        <v>4</v>
      </c>
      <c r="N10" s="143" t="str">
        <f>IF(Table_3_Scotland!I10=0,"zero",RIGHT(Table_3_Scotland!I10,1))</f>
        <v>1</v>
      </c>
      <c r="O10" s="17" t="str">
        <f>IF(Table_4_UK!H10=0,"zero",RIGHT(Table_4_UK!H10,1))</f>
        <v>zero</v>
      </c>
      <c r="P10" s="148" t="str">
        <f>IF(Table_4_UK!I10=0,"zero",RIGHT(Table_4_UK!I10,1))</f>
        <v>zero</v>
      </c>
      <c r="Q10" s="143" t="str">
        <f>IF(Table_5_UK!H10=0,"zero",RIGHT(Table_5_UK!H10,1))</f>
        <v>zero</v>
      </c>
      <c r="R10" s="143" t="str">
        <f>IF(Table_5_UK!I10=0,"zero",RIGHT(Table_5_UK!I10,1))</f>
        <v>zero</v>
      </c>
      <c r="S10" s="143" t="str">
        <f>IF(Table_5_UK!J10=0,"zero",RIGHT(Table_5_UK!J10,1))</f>
        <v>zero</v>
      </c>
      <c r="T10" s="143" t="str">
        <f>IF(Table_5_UK!K10=0,"zero",RIGHT(Table_5_UK!K10,1))</f>
        <v>zero</v>
      </c>
      <c r="U10" s="143" t="str">
        <f>IF(Table_5_UK!L10=0,"zero",RIGHT(Table_5_UK!L10,1))</f>
        <v>0</v>
      </c>
      <c r="V10" s="143" t="str">
        <f>IF(Table_5_UK!M10=0,"zero",RIGHT(Table_5_UK!M10,1))</f>
        <v>zero</v>
      </c>
      <c r="W10" s="143" t="str">
        <f>IF(Table_5_UK!N10=0,"zero",RIGHT(Table_5_UK!N10,1))</f>
        <v>zero</v>
      </c>
      <c r="X10" s="143" t="str">
        <f>IF(Table_5_UK!O10=0,"zero",RIGHT(Table_5_UK!O10,1))</f>
        <v>zero</v>
      </c>
      <c r="Y10" s="143" t="str">
        <f>IF(Table_5_UK!P10=0,"zero",RIGHT(Table_5_UK!P10,1))</f>
        <v>0</v>
      </c>
      <c r="Z10" s="143" t="str">
        <f>IF(Table_5_UK!Q10=0,"zero",RIGHT(Table_5_UK!Q10,1))</f>
        <v>zero</v>
      </c>
      <c r="AA10" s="143" t="str">
        <f>IF(Table_5_UK!R10=0,"zero",RIGHT(Table_5_UK!R10,1))</f>
        <v>zero</v>
      </c>
      <c r="AB10" s="143" t="str">
        <f>IF(Table_5_UK!S10=0,"zero",RIGHT(Table_5_UK!S10,1))</f>
        <v>zero</v>
      </c>
      <c r="AC10" s="143" t="str">
        <f>IF(Table_5_UK!T10=0,"zero",RIGHT(Table_5_UK!T10,1))</f>
        <v>zero</v>
      </c>
      <c r="AD10" s="143" t="str">
        <f>IF(Table_5_UK!U10=0,"zero",RIGHT(Table_5_UK!U10,1))</f>
        <v>zero</v>
      </c>
      <c r="AE10" s="143" t="str">
        <f>IF(Table_5_UK!V10=0,"zero",RIGHT(Table_5_UK!V10,1))</f>
        <v>zero</v>
      </c>
      <c r="AF10" s="143" t="str">
        <f>IF(Table_5_UK!W10=0,"zero",RIGHT(Table_5_UK!W10,1))</f>
        <v>zero</v>
      </c>
      <c r="AG10" s="143" t="str">
        <f>IF(Table_5_UK!X10=0,"zero",RIGHT(Table_5_UK!X10,1))</f>
        <v>zero</v>
      </c>
      <c r="AH10" s="143" t="str">
        <f>IF(Table_5_UK!Y10=0,"zero",RIGHT(Table_5_UK!Y10,1))</f>
        <v>zero</v>
      </c>
      <c r="AI10" s="143" t="str">
        <f>IF(Table_5_UK!Z10=0,"zero",RIGHT(Table_5_UK!Z10,1))</f>
        <v>zero</v>
      </c>
      <c r="AJ10" s="143" t="str">
        <f>IF(Table_5_UK!AA10=0,"zero",RIGHT(Table_5_UK!AA10,1))</f>
        <v>zero</v>
      </c>
      <c r="AK10" s="143" t="str">
        <f>IF(Table_5_UK!AB10=0,"zero",RIGHT(Table_5_UK!AB10,1))</f>
        <v>zero</v>
      </c>
      <c r="AL10" s="143" t="str">
        <f>IF(Table_5_UK!AC10=0,"zero",RIGHT(Table_5_UK!AC10,1))</f>
        <v>zero</v>
      </c>
      <c r="AM10" s="147" t="str">
        <f>IF(Table_5_UK!AD10=0,"zero",RIGHT(Table_5_UK!AD10,1))</f>
        <v>0</v>
      </c>
      <c r="AN10" s="39" t="str">
        <f>IF(Table_6_UK!H10=0,"zero",RIGHT(Table_6_UK!H10,1))</f>
        <v>zero</v>
      </c>
      <c r="AO10" s="39" t="str">
        <f>IF(Table_6_UK!I10=0,"zero",RIGHT(Table_6_UK!I10,1))</f>
        <v>zero</v>
      </c>
      <c r="AP10" s="39" t="str">
        <f>IF(Table_6_UK!J10=0,"zero",RIGHT(Table_6_UK!J10,1))</f>
        <v>zero</v>
      </c>
      <c r="AQ10" s="148" t="str">
        <f>IF(Table_6_UK!K10=0,"zero",RIGHT(Table_6_UK!K10,1))</f>
        <v>zero</v>
      </c>
      <c r="AR10" s="153" t="str">
        <f>IF(Table_7_UK!H10=0,"zero",RIGHT(Table_7_UK!H10,1))</f>
        <v>zero</v>
      </c>
      <c r="AS10" s="17" t="str">
        <f>IF(Table_7_England!H10=0,"zero",RIGHT(Table_7_England!H10,1))</f>
        <v>zero</v>
      </c>
      <c r="AT10" s="153" t="str">
        <f>IF(Table_7_Wales!H10=0,"zero",RIGHT(Table_7_Wales!H10,1))</f>
        <v>zero</v>
      </c>
      <c r="AU10" s="154" t="str">
        <f>IF(Table_7_Scotland!H10=0,"zero",RIGHT(Table_7_Scotland!H10,1))</f>
        <v>7</v>
      </c>
      <c r="AV10" s="156" t="str">
        <f>IF(Table_7_N_Ireland!H10=0,"zero",RIGHT(Table_7_N_Ireland!H10,1))</f>
        <v>zero</v>
      </c>
      <c r="AW10" s="17" t="str">
        <f>IF(Table_8_UK!H10=0,"zero",RIGHT(Table_8_UK!H10,1))</f>
        <v>zero</v>
      </c>
      <c r="AX10" s="39" t="str">
        <f>IF(Table_8_UK!I10=0,"zero",RIGHT(Table_8_UK!I10,1))</f>
        <v>zero</v>
      </c>
      <c r="AY10" s="39" t="str">
        <f>IF(Table_8_UK!J10=0,"zero",RIGHT(Table_8_UK!J10,1))</f>
        <v>zero</v>
      </c>
      <c r="AZ10" s="39" t="str">
        <f>IF(Table_8_UK!K10=0,"zero",RIGHT(Table_8_UK!K10,1))</f>
        <v>/</v>
      </c>
      <c r="BA10" s="39" t="str">
        <f>IF(Table_8_UK!L10=0,"zero",RIGHT(Table_8_UK!L10,1))</f>
        <v>zero</v>
      </c>
      <c r="BB10" s="39" t="str">
        <f>IF(Table_8_UK!M10=0,"zero",RIGHT(Table_8_UK!M10,1))</f>
        <v>zero</v>
      </c>
      <c r="BC10" s="39" t="str">
        <f>IF(Table_8_UK!N10=0,"zero",RIGHT(Table_8_UK!N10,1))</f>
        <v>/</v>
      </c>
      <c r="BD10" s="143" t="str">
        <f>IF(Table_9_UK!H10=0,"zero",RIGHT(Table_9_UK!H10,1))</f>
        <v>zero</v>
      </c>
      <c r="BE10" s="143" t="str">
        <f>IF(Table_9_UK!I10=0,"zero",RIGHT(Table_9_UK!I10,1))</f>
        <v>zero</v>
      </c>
      <c r="BF10" s="143" t="str">
        <f>IF(Table_9_UK!J10=0,"zero",RIGHT(Table_9_UK!J10,1))</f>
        <v>zero</v>
      </c>
      <c r="BG10" s="143" t="str">
        <f>IF(Table_9_UK!K10=0,"zero",RIGHT(Table_9_UK!K10,1))</f>
        <v>zero</v>
      </c>
      <c r="BH10" s="143" t="str">
        <f>IF(Table_9_UK!L10=0,"zero",RIGHT(Table_9_UK!L10,1))</f>
        <v>zero</v>
      </c>
      <c r="BI10" s="143" t="str">
        <f>IF(Table_9_UK!M10=0,"zero",RIGHT(Table_9_UK!M10,1))</f>
        <v>zero</v>
      </c>
      <c r="BJ10" s="143" t="str">
        <f>IF(Table_9_UK!N10=0,"zero",RIGHT(Table_9_UK!N10,1))</f>
        <v>zero</v>
      </c>
      <c r="BK10" s="147" t="str">
        <f>IF(Table_9_UK!O10=0,"zero",RIGHT(Table_9_UK!O10,1))</f>
        <v>zero</v>
      </c>
    </row>
    <row r="11" spans="1:63" x14ac:dyDescent="0.3">
      <c r="C11" s="17" t="str">
        <f>IF(Table_1_UK!H11=0,"zero",RIGHT(Table_1_UK!H11,1))</f>
        <v>6</v>
      </c>
      <c r="D11" s="39" t="str">
        <f>IF(Table_1_UK!I11=0,"zero",RIGHT(Table_1_UK!I11,1))</f>
        <v>4</v>
      </c>
      <c r="E11" s="142" t="str">
        <f>IF(Table_2_UK!H11=0,"zero",RIGHT(Table_2_UK!H11,1))</f>
        <v>zero</v>
      </c>
      <c r="F11" s="143" t="str">
        <f>IF(Table_2_UK!I11=0,"zero",RIGHT(Table_2_UK!I11,1))</f>
        <v>zero</v>
      </c>
      <c r="G11" s="143" t="str">
        <f>IF(Table_2_UK!J11=0,"zero",RIGHT(Table_2_UK!J11,1))</f>
        <v>zero</v>
      </c>
      <c r="H11" s="143" t="str">
        <f>IF(Table_2_UK!K11=0,"zero",RIGHT(Table_2_UK!K11,1))</f>
        <v>zero</v>
      </c>
      <c r="I11" s="143" t="str">
        <f>IF(Table_2_UK!L11=0,"zero",RIGHT(Table_2_UK!L11,1))</f>
        <v>zero</v>
      </c>
      <c r="J11" s="143" t="str">
        <f>IF(Table_2_UK!M11=0,"zero",RIGHT(Table_2_UK!M11,1))</f>
        <v>zero</v>
      </c>
      <c r="K11" s="17" t="str">
        <f>IF(Table_3_UK!H11=0,"zero",RIGHT(Table_3_UK!H11,1))</f>
        <v>8</v>
      </c>
      <c r="L11" s="148" t="str">
        <f>IF(Table_3_UK!I11=0,"zero",RIGHT(Table_3_UK!I11,1))</f>
        <v>3</v>
      </c>
      <c r="M11" s="143" t="str">
        <f>IF(Table_3_Scotland!H11=0,"zero",RIGHT(Table_3_Scotland!H11,1))</f>
        <v>0</v>
      </c>
      <c r="N11" s="143" t="str">
        <f>IF(Table_3_Scotland!I11=0,"zero",RIGHT(Table_3_Scotland!I11,1))</f>
        <v>2</v>
      </c>
      <c r="O11" s="17" t="str">
        <f>IF(Table_4_UK!H11=0,"zero",RIGHT(Table_4_UK!H11,1))</f>
        <v>zero</v>
      </c>
      <c r="P11" s="148" t="str">
        <f>IF(Table_4_UK!I11=0,"zero",RIGHT(Table_4_UK!I11,1))</f>
        <v>zero</v>
      </c>
      <c r="Q11" s="143" t="str">
        <f>IF(Table_5_UK!H11=0,"zero",RIGHT(Table_5_UK!H11,1))</f>
        <v>zero</v>
      </c>
      <c r="R11" s="143" t="str">
        <f>IF(Table_5_UK!I11=0,"zero",RIGHT(Table_5_UK!I11,1))</f>
        <v>zero</v>
      </c>
      <c r="S11" s="143" t="str">
        <f>IF(Table_5_UK!J11=0,"zero",RIGHT(Table_5_UK!J11,1))</f>
        <v>zero</v>
      </c>
      <c r="T11" s="143" t="str">
        <f>IF(Table_5_UK!K11=0,"zero",RIGHT(Table_5_UK!K11,1))</f>
        <v>zero</v>
      </c>
      <c r="U11" s="143" t="str">
        <f>IF(Table_5_UK!L11=0,"zero",RIGHT(Table_5_UK!L11,1))</f>
        <v>zero</v>
      </c>
      <c r="V11" s="143" t="str">
        <f>IF(Table_5_UK!M11=0,"zero",RIGHT(Table_5_UK!M11,1))</f>
        <v>zero</v>
      </c>
      <c r="W11" s="143" t="str">
        <f>IF(Table_5_UK!N11=0,"zero",RIGHT(Table_5_UK!N11,1))</f>
        <v>zero</v>
      </c>
      <c r="X11" s="143" t="str">
        <f>IF(Table_5_UK!O11=0,"zero",RIGHT(Table_5_UK!O11,1))</f>
        <v>zero</v>
      </c>
      <c r="Y11" s="143" t="str">
        <f>IF(Table_5_UK!P11=0,"zero",RIGHT(Table_5_UK!P11,1))</f>
        <v>zero</v>
      </c>
      <c r="Z11" s="143" t="str">
        <f>IF(Table_5_UK!Q11=0,"zero",RIGHT(Table_5_UK!Q11,1))</f>
        <v>zero</v>
      </c>
      <c r="AA11" s="143" t="str">
        <f>IF(Table_5_UK!R11=0,"zero",RIGHT(Table_5_UK!R11,1))</f>
        <v>zero</v>
      </c>
      <c r="AB11" s="143" t="str">
        <f>IF(Table_5_UK!S11=0,"zero",RIGHT(Table_5_UK!S11,1))</f>
        <v>zero</v>
      </c>
      <c r="AC11" s="143" t="str">
        <f>IF(Table_5_UK!T11=0,"zero",RIGHT(Table_5_UK!T11,1))</f>
        <v>zero</v>
      </c>
      <c r="AD11" s="143" t="str">
        <f>IF(Table_5_UK!U11=0,"zero",RIGHT(Table_5_UK!U11,1))</f>
        <v>zero</v>
      </c>
      <c r="AE11" s="143" t="str">
        <f>IF(Table_5_UK!V11=0,"zero",RIGHT(Table_5_UK!V11,1))</f>
        <v>zero</v>
      </c>
      <c r="AF11" s="143" t="str">
        <f>IF(Table_5_UK!W11=0,"zero",RIGHT(Table_5_UK!W11,1))</f>
        <v>zero</v>
      </c>
      <c r="AG11" s="143" t="str">
        <f>IF(Table_5_UK!X11=0,"zero",RIGHT(Table_5_UK!X11,1))</f>
        <v>zero</v>
      </c>
      <c r="AH11" s="143" t="str">
        <f>IF(Table_5_UK!Y11=0,"zero",RIGHT(Table_5_UK!Y11,1))</f>
        <v>zero</v>
      </c>
      <c r="AI11" s="143" t="str">
        <f>IF(Table_5_UK!Z11=0,"zero",RIGHT(Table_5_UK!Z11,1))</f>
        <v>zero</v>
      </c>
      <c r="AJ11" s="143" t="str">
        <f>IF(Table_5_UK!AA11=0,"zero",RIGHT(Table_5_UK!AA11,1))</f>
        <v>zero</v>
      </c>
      <c r="AK11" s="143" t="str">
        <f>IF(Table_5_UK!AB11=0,"zero",RIGHT(Table_5_UK!AB11,1))</f>
        <v>zero</v>
      </c>
      <c r="AL11" s="143" t="str">
        <f>IF(Table_5_UK!AC11=0,"zero",RIGHT(Table_5_UK!AC11,1))</f>
        <v>zero</v>
      </c>
      <c r="AM11" s="147" t="str">
        <f>IF(Table_5_UK!AD11=0,"zero",RIGHT(Table_5_UK!AD11,1))</f>
        <v>zero</v>
      </c>
      <c r="AN11" s="39" t="str">
        <f>IF(Table_6_UK!H11=0,"zero",RIGHT(Table_6_UK!H11,1))</f>
        <v>zero</v>
      </c>
      <c r="AO11" s="39" t="str">
        <f>IF(Table_6_UK!I11=0,"zero",RIGHT(Table_6_UK!I11,1))</f>
        <v>zero</v>
      </c>
      <c r="AP11" s="39" t="str">
        <f>IF(Table_6_UK!J11=0,"zero",RIGHT(Table_6_UK!J11,1))</f>
        <v>zero</v>
      </c>
      <c r="AQ11" s="148" t="str">
        <f>IF(Table_6_UK!K11=0,"zero",RIGHT(Table_6_UK!K11,1))</f>
        <v>zero</v>
      </c>
      <c r="AR11" s="153" t="str">
        <f>IF(Table_7_UK!H11=0,"zero",RIGHT(Table_7_UK!H11,1))</f>
        <v>zero</v>
      </c>
      <c r="AS11" s="17" t="str">
        <f>IF(Table_7_England!H11=0,"zero",RIGHT(Table_7_England!H11,1))</f>
        <v>zero</v>
      </c>
      <c r="AT11" s="153" t="str">
        <f>IF(Table_7_Wales!H11=0,"zero",RIGHT(Table_7_Wales!H11,1))</f>
        <v>zero</v>
      </c>
      <c r="AU11" s="154" t="str">
        <f>IF(Table_7_Scotland!H11=0,"zero",RIGHT(Table_7_Scotland!H11,1))</f>
        <v>4</v>
      </c>
      <c r="AV11" s="17"/>
      <c r="AW11" s="17" t="str">
        <f>IF(Table_8_UK!H11=0,"zero",RIGHT(Table_8_UK!H11,1))</f>
        <v>zero</v>
      </c>
      <c r="AX11" s="39" t="str">
        <f>IF(Table_8_UK!I11=0,"zero",RIGHT(Table_8_UK!I11,1))</f>
        <v>zero</v>
      </c>
      <c r="AY11" s="39" t="str">
        <f>IF(Table_8_UK!J11=0,"zero",RIGHT(Table_8_UK!J11,1))</f>
        <v>zero</v>
      </c>
      <c r="AZ11" s="39" t="str">
        <f>IF(Table_8_UK!K11=0,"zero",RIGHT(Table_8_UK!K11,1))</f>
        <v>/</v>
      </c>
      <c r="BA11" s="39" t="str">
        <f>IF(Table_8_UK!L11=0,"zero",RIGHT(Table_8_UK!L11,1))</f>
        <v>zero</v>
      </c>
      <c r="BB11" s="39" t="str">
        <f>IF(Table_8_UK!M11=0,"zero",RIGHT(Table_8_UK!M11,1))</f>
        <v>zero</v>
      </c>
      <c r="BC11" s="39" t="str">
        <f>IF(Table_8_UK!N11=0,"zero",RIGHT(Table_8_UK!N11,1))</f>
        <v>/</v>
      </c>
      <c r="BD11" s="143" t="str">
        <f>IF(Table_9_UK!H11=0,"zero",RIGHT(Table_9_UK!H11,1))</f>
        <v>3</v>
      </c>
      <c r="BE11" s="143" t="str">
        <f>IF(Table_9_UK!I11=0,"zero",RIGHT(Table_9_UK!I11,1))</f>
        <v>zero</v>
      </c>
      <c r="BF11" s="143" t="str">
        <f>IF(Table_9_UK!J11=0,"zero",RIGHT(Table_9_UK!J11,1))</f>
        <v>zero</v>
      </c>
      <c r="BG11" s="143" t="str">
        <f>IF(Table_9_UK!K11=0,"zero",RIGHT(Table_9_UK!K11,1))</f>
        <v>3</v>
      </c>
      <c r="BH11" s="143" t="str">
        <f>IF(Table_9_UK!L11=0,"zero",RIGHT(Table_9_UK!L11,1))</f>
        <v>zero</v>
      </c>
      <c r="BI11" s="143" t="str">
        <f>IF(Table_9_UK!M11=0,"zero",RIGHT(Table_9_UK!M11,1))</f>
        <v>zero</v>
      </c>
      <c r="BJ11" s="143" t="str">
        <f>IF(Table_9_UK!N11=0,"zero",RIGHT(Table_9_UK!N11,1))</f>
        <v>zero</v>
      </c>
      <c r="BK11" s="147" t="str">
        <f>IF(Table_9_UK!O11=0,"zero",RIGHT(Table_9_UK!O11,1))</f>
        <v>zero</v>
      </c>
    </row>
    <row r="12" spans="1:63" x14ac:dyDescent="0.3">
      <c r="C12" s="17" t="str">
        <f>IF(Table_1_UK!H12=0,"zero",RIGHT(Table_1_UK!H12,1))</f>
        <v>7</v>
      </c>
      <c r="D12" s="39" t="str">
        <f>IF(Table_1_UK!I12=0,"zero",RIGHT(Table_1_UK!I12,1))</f>
        <v>5</v>
      </c>
      <c r="E12" s="142" t="str">
        <f>IF(Table_2_UK!H12=0,"zero",RIGHT(Table_2_UK!H12,1))</f>
        <v>zero</v>
      </c>
      <c r="F12" s="143" t="str">
        <f>IF(Table_2_UK!I12=0,"zero",RIGHT(Table_2_UK!I12,1))</f>
        <v>6</v>
      </c>
      <c r="G12" s="143" t="str">
        <f>IF(Table_2_UK!J12=0,"zero",RIGHT(Table_2_UK!J12,1))</f>
        <v>6</v>
      </c>
      <c r="H12" s="143" t="str">
        <f>IF(Table_2_UK!K12=0,"zero",RIGHT(Table_2_UK!K12,1))</f>
        <v>zero</v>
      </c>
      <c r="I12" s="143" t="str">
        <f>IF(Table_2_UK!L12=0,"zero",RIGHT(Table_2_UK!L12,1))</f>
        <v>zero</v>
      </c>
      <c r="J12" s="143" t="str">
        <f>IF(Table_2_UK!M12=0,"zero",RIGHT(Table_2_UK!M12,1))</f>
        <v>zero</v>
      </c>
      <c r="K12" s="17" t="str">
        <f>IF(Table_3_UK!H12=0,"zero",RIGHT(Table_3_UK!H12,1))</f>
        <v>4</v>
      </c>
      <c r="L12" s="148" t="str">
        <f>IF(Table_3_UK!I12=0,"zero",RIGHT(Table_3_UK!I12,1))</f>
        <v>2</v>
      </c>
      <c r="M12" s="143" t="str">
        <f>IF(Table_3_Scotland!H12=0,"zero",RIGHT(Table_3_Scotland!H12,1))</f>
        <v>zero</v>
      </c>
      <c r="N12" s="143" t="str">
        <f>IF(Table_3_Scotland!I12=0,"zero",RIGHT(Table_3_Scotland!I12,1))</f>
        <v>zero</v>
      </c>
      <c r="O12" s="17" t="str">
        <f>IF(Table_4_UK!H12=0,"zero",RIGHT(Table_4_UK!H12,1))</f>
        <v>zero</v>
      </c>
      <c r="P12" s="148" t="str">
        <f>IF(Table_4_UK!I12=0,"zero",RIGHT(Table_4_UK!I12,1))</f>
        <v>zero</v>
      </c>
      <c r="Q12" s="143" t="str">
        <f>IF(Table_5_UK!H12=0,"zero",RIGHT(Table_5_UK!H12,1))</f>
        <v>zero</v>
      </c>
      <c r="R12" s="143" t="str">
        <f>IF(Table_5_UK!I12=0,"zero",RIGHT(Table_5_UK!I12,1))</f>
        <v>zero</v>
      </c>
      <c r="S12" s="143" t="str">
        <f>IF(Table_5_UK!J12=0,"zero",RIGHT(Table_5_UK!J12,1))</f>
        <v>zero</v>
      </c>
      <c r="T12" s="143" t="str">
        <f>IF(Table_5_UK!K12=0,"zero",RIGHT(Table_5_UK!K12,1))</f>
        <v>zero</v>
      </c>
      <c r="U12" s="143" t="str">
        <f>IF(Table_5_UK!L12=0,"zero",RIGHT(Table_5_UK!L12,1))</f>
        <v>zero</v>
      </c>
      <c r="V12" s="143" t="str">
        <f>IF(Table_5_UK!M12=0,"zero",RIGHT(Table_5_UK!M12,1))</f>
        <v>zero</v>
      </c>
      <c r="W12" s="143" t="str">
        <f>IF(Table_5_UK!N12=0,"zero",RIGHT(Table_5_UK!N12,1))</f>
        <v>zero</v>
      </c>
      <c r="X12" s="143" t="str">
        <f>IF(Table_5_UK!O12=0,"zero",RIGHT(Table_5_UK!O12,1))</f>
        <v>zero</v>
      </c>
      <c r="Y12" s="143" t="str">
        <f>IF(Table_5_UK!P12=0,"zero",RIGHT(Table_5_UK!P12,1))</f>
        <v>zero</v>
      </c>
      <c r="Z12" s="143" t="str">
        <f>IF(Table_5_UK!Q12=0,"zero",RIGHT(Table_5_UK!Q12,1))</f>
        <v>zero</v>
      </c>
      <c r="AA12" s="143" t="str">
        <f>IF(Table_5_UK!R12=0,"zero",RIGHT(Table_5_UK!R12,1))</f>
        <v>zero</v>
      </c>
      <c r="AB12" s="143" t="str">
        <f>IF(Table_5_UK!S12=0,"zero",RIGHT(Table_5_UK!S12,1))</f>
        <v>zero</v>
      </c>
      <c r="AC12" s="143" t="str">
        <f>IF(Table_5_UK!T12=0,"zero",RIGHT(Table_5_UK!T12,1))</f>
        <v>zero</v>
      </c>
      <c r="AD12" s="143" t="str">
        <f>IF(Table_5_UK!U12=0,"zero",RIGHT(Table_5_UK!U12,1))</f>
        <v>zero</v>
      </c>
      <c r="AE12" s="143" t="str">
        <f>IF(Table_5_UK!V12=0,"zero",RIGHT(Table_5_UK!V12,1))</f>
        <v>zero</v>
      </c>
      <c r="AF12" s="143" t="str">
        <f>IF(Table_5_UK!W12=0,"zero",RIGHT(Table_5_UK!W12,1))</f>
        <v>zero</v>
      </c>
      <c r="AG12" s="143" t="str">
        <f>IF(Table_5_UK!X12=0,"zero",RIGHT(Table_5_UK!X12,1))</f>
        <v>zero</v>
      </c>
      <c r="AH12" s="143" t="str">
        <f>IF(Table_5_UK!Y12=0,"zero",RIGHT(Table_5_UK!Y12,1))</f>
        <v>zero</v>
      </c>
      <c r="AI12" s="143" t="str">
        <f>IF(Table_5_UK!Z12=0,"zero",RIGHT(Table_5_UK!Z12,1))</f>
        <v>zero</v>
      </c>
      <c r="AJ12" s="143" t="str">
        <f>IF(Table_5_UK!AA12=0,"zero",RIGHT(Table_5_UK!AA12,1))</f>
        <v>zero</v>
      </c>
      <c r="AK12" s="143" t="str">
        <f>IF(Table_5_UK!AB12=0,"zero",RIGHT(Table_5_UK!AB12,1))</f>
        <v>zero</v>
      </c>
      <c r="AL12" s="143" t="str">
        <f>IF(Table_5_UK!AC12=0,"zero",RIGHT(Table_5_UK!AC12,1))</f>
        <v>zero</v>
      </c>
      <c r="AM12" s="147" t="str">
        <f>IF(Table_5_UK!AD12=0,"zero",RIGHT(Table_5_UK!AD12,1))</f>
        <v>zero</v>
      </c>
      <c r="AN12" s="39" t="str">
        <f>IF(Table_6_UK!H12=0,"zero",RIGHT(Table_6_UK!H12,1))</f>
        <v>zero</v>
      </c>
      <c r="AO12" s="39" t="str">
        <f>IF(Table_6_UK!I12=0,"zero",RIGHT(Table_6_UK!I12,1))</f>
        <v>zero</v>
      </c>
      <c r="AP12" s="39" t="str">
        <f>IF(Table_6_UK!J12=0,"zero",RIGHT(Table_6_UK!J12,1))</f>
        <v>zero</v>
      </c>
      <c r="AQ12" s="148" t="str">
        <f>IF(Table_6_UK!K12=0,"zero",RIGHT(Table_6_UK!K12,1))</f>
        <v>zero</v>
      </c>
      <c r="AR12" s="153" t="str">
        <f>IF(Table_7_UK!H12=0,"zero",RIGHT(Table_7_UK!H12,1))</f>
        <v>7</v>
      </c>
      <c r="AS12" s="157" t="str">
        <f>IF(Table_7_England!H12=0,"zero",RIGHT(Table_7_England!H12,1))</f>
        <v>zero</v>
      </c>
      <c r="AT12" s="153" t="str">
        <f>IF(Table_7_Wales!H12=0,"zero",RIGHT(Table_7_Wales!H12,1))</f>
        <v>zero</v>
      </c>
      <c r="AU12" s="154" t="str">
        <f>IF(Table_7_Scotland!H12=0,"zero",RIGHT(Table_7_Scotland!H12,1))</f>
        <v>zero</v>
      </c>
      <c r="AV12" s="17"/>
      <c r="AW12" s="17" t="str">
        <f>IF(Table_8_UK!H12=0,"zero",RIGHT(Table_8_UK!H12,1))</f>
        <v>zero</v>
      </c>
      <c r="AX12" s="39" t="str">
        <f>IF(Table_8_UK!I12=0,"zero",RIGHT(Table_8_UK!I12,1))</f>
        <v>zero</v>
      </c>
      <c r="AY12" s="39" t="str">
        <f>IF(Table_8_UK!J12=0,"zero",RIGHT(Table_8_UK!J12,1))</f>
        <v>zero</v>
      </c>
      <c r="AZ12" s="39" t="str">
        <f>IF(Table_8_UK!K12=0,"zero",RIGHT(Table_8_UK!K12,1))</f>
        <v>/</v>
      </c>
      <c r="BA12" s="39" t="str">
        <f>IF(Table_8_UK!L12=0,"zero",RIGHT(Table_8_UK!L12,1))</f>
        <v>zero</v>
      </c>
      <c r="BB12" s="39" t="str">
        <f>IF(Table_8_UK!M12=0,"zero",RIGHT(Table_8_UK!M12,1))</f>
        <v>zero</v>
      </c>
      <c r="BC12" s="39" t="str">
        <f>IF(Table_8_UK!N12=0,"zero",RIGHT(Table_8_UK!N12,1))</f>
        <v>/</v>
      </c>
      <c r="BD12" s="143" t="str">
        <f>IF(Table_9_UK!H12=0,"zero",RIGHT(Table_9_UK!H12,1))</f>
        <v>zero</v>
      </c>
      <c r="BE12" s="143" t="str">
        <f>IF(Table_9_UK!I12=0,"zero",RIGHT(Table_9_UK!I12,1))</f>
        <v>zero</v>
      </c>
      <c r="BF12" s="143" t="str">
        <f>IF(Table_9_UK!J12=0,"zero",RIGHT(Table_9_UK!J12,1))</f>
        <v>zero</v>
      </c>
      <c r="BG12" s="143" t="str">
        <f>IF(Table_9_UK!K12=0,"zero",RIGHT(Table_9_UK!K12,1))</f>
        <v>zero</v>
      </c>
      <c r="BH12" s="143" t="str">
        <f>IF(Table_9_UK!L12=0,"zero",RIGHT(Table_9_UK!L12,1))</f>
        <v>zero</v>
      </c>
      <c r="BI12" s="143" t="str">
        <f>IF(Table_9_UK!M12=0,"zero",RIGHT(Table_9_UK!M12,1))</f>
        <v>zero</v>
      </c>
      <c r="BJ12" s="143" t="str">
        <f>IF(Table_9_UK!N12=0,"zero",RIGHT(Table_9_UK!N12,1))</f>
        <v>zero</v>
      </c>
      <c r="BK12" s="147" t="str">
        <f>IF(Table_9_UK!O12=0,"zero",RIGHT(Table_9_UK!O12,1))</f>
        <v>zero</v>
      </c>
    </row>
    <row r="13" spans="1:63" x14ac:dyDescent="0.3">
      <c r="C13" s="17" t="str">
        <f>IF(Table_1_UK!H13=0,"zero",RIGHT(Table_1_UK!H13,1))</f>
        <v>zero</v>
      </c>
      <c r="D13" s="39" t="str">
        <f>IF(Table_1_UK!I13=0,"zero",RIGHT(Table_1_UK!I13,1))</f>
        <v>zero</v>
      </c>
      <c r="E13" s="142" t="str">
        <f>IF(Table_2_UK!H13=0,"zero",RIGHT(Table_2_UK!H13,1))</f>
        <v>7</v>
      </c>
      <c r="F13" s="143" t="str">
        <f>IF(Table_2_UK!I13=0,"zero",RIGHT(Table_2_UK!I13,1))</f>
        <v>3</v>
      </c>
      <c r="G13" s="143" t="str">
        <f>IF(Table_2_UK!J13=0,"zero",RIGHT(Table_2_UK!J13,1))</f>
        <v>2</v>
      </c>
      <c r="H13" s="143" t="str">
        <f>IF(Table_2_UK!K13=0,"zero",RIGHT(Table_2_UK!K13,1))</f>
        <v>0</v>
      </c>
      <c r="I13" s="143" t="str">
        <f>IF(Table_2_UK!L13=0,"zero",RIGHT(Table_2_UK!L13,1))</f>
        <v>2</v>
      </c>
      <c r="J13" s="143" t="str">
        <f>IF(Table_2_UK!M13=0,"zero",RIGHT(Table_2_UK!M13,1))</f>
        <v>zero</v>
      </c>
      <c r="K13" s="17" t="str">
        <f>IF(Table_3_UK!H13=0,"zero",RIGHT(Table_3_UK!H13,1))</f>
        <v>zero</v>
      </c>
      <c r="L13" s="148" t="str">
        <f>IF(Table_3_UK!I13=0,"zero",RIGHT(Table_3_UK!I13,1))</f>
        <v>zero</v>
      </c>
      <c r="M13" s="143" t="str">
        <f>IF(Table_3_Scotland!H13=0,"zero",RIGHT(Table_3_Scotland!H13,1))</f>
        <v>zero</v>
      </c>
      <c r="N13" s="143" t="str">
        <f>IF(Table_3_Scotland!I13=0,"zero",RIGHT(Table_3_Scotland!I13,1))</f>
        <v>zero</v>
      </c>
      <c r="O13" s="17" t="str">
        <f>IF(Table_4_UK!H13=0,"zero",RIGHT(Table_4_UK!H13,1))</f>
        <v>9</v>
      </c>
      <c r="P13" s="148" t="str">
        <f>IF(Table_4_UK!I13=0,"zero",RIGHT(Table_4_UK!I13,1))</f>
        <v>5</v>
      </c>
      <c r="Q13" s="143" t="str">
        <f>IF(Table_5_UK!H13=0,"zero",RIGHT(Table_5_UK!H13,1))</f>
        <v>zero</v>
      </c>
      <c r="R13" s="143" t="str">
        <f>IF(Table_5_UK!I13=0,"zero",RIGHT(Table_5_UK!I13,1))</f>
        <v>zero</v>
      </c>
      <c r="S13" s="143" t="str">
        <f>IF(Table_5_UK!J13=0,"zero",RIGHT(Table_5_UK!J13,1))</f>
        <v>zero</v>
      </c>
      <c r="T13" s="143" t="str">
        <f>IF(Table_5_UK!K13=0,"zero",RIGHT(Table_5_UK!K13,1))</f>
        <v>zero</v>
      </c>
      <c r="U13" s="143" t="str">
        <f>IF(Table_5_UK!L13=0,"zero",RIGHT(Table_5_UK!L13,1))</f>
        <v>zero</v>
      </c>
      <c r="V13" s="143" t="str">
        <f>IF(Table_5_UK!M13=0,"zero",RIGHT(Table_5_UK!M13,1))</f>
        <v>zero</v>
      </c>
      <c r="W13" s="143" t="str">
        <f>IF(Table_5_UK!N13=0,"zero",RIGHT(Table_5_UK!N13,1))</f>
        <v>zero</v>
      </c>
      <c r="X13" s="143" t="str">
        <f>IF(Table_5_UK!O13=0,"zero",RIGHT(Table_5_UK!O13,1))</f>
        <v>zero</v>
      </c>
      <c r="Y13" s="143" t="str">
        <f>IF(Table_5_UK!P13=0,"zero",RIGHT(Table_5_UK!P13,1))</f>
        <v>zero</v>
      </c>
      <c r="Z13" s="143" t="str">
        <f>IF(Table_5_UK!Q13=0,"zero",RIGHT(Table_5_UK!Q13,1))</f>
        <v>zero</v>
      </c>
      <c r="AA13" s="143" t="str">
        <f>IF(Table_5_UK!R13=0,"zero",RIGHT(Table_5_UK!R13,1))</f>
        <v>zero</v>
      </c>
      <c r="AB13" s="143" t="str">
        <f>IF(Table_5_UK!S13=0,"zero",RIGHT(Table_5_UK!S13,1))</f>
        <v>zero</v>
      </c>
      <c r="AC13" s="143" t="str">
        <f>IF(Table_5_UK!T13=0,"zero",RIGHT(Table_5_UK!T13,1))</f>
        <v>zero</v>
      </c>
      <c r="AD13" s="143" t="str">
        <f>IF(Table_5_UK!U13=0,"zero",RIGHT(Table_5_UK!U13,1))</f>
        <v>zero</v>
      </c>
      <c r="AE13" s="143" t="str">
        <f>IF(Table_5_UK!V13=0,"zero",RIGHT(Table_5_UK!V13,1))</f>
        <v>zero</v>
      </c>
      <c r="AF13" s="143" t="str">
        <f>IF(Table_5_UK!W13=0,"zero",RIGHT(Table_5_UK!W13,1))</f>
        <v>zero</v>
      </c>
      <c r="AG13" s="143" t="str">
        <f>IF(Table_5_UK!X13=0,"zero",RIGHT(Table_5_UK!X13,1))</f>
        <v>zero</v>
      </c>
      <c r="AH13" s="143" t="str">
        <f>IF(Table_5_UK!Y13=0,"zero",RIGHT(Table_5_UK!Y13,1))</f>
        <v>zero</v>
      </c>
      <c r="AI13" s="143" t="str">
        <f>IF(Table_5_UK!Z13=0,"zero",RIGHT(Table_5_UK!Z13,1))</f>
        <v>zero</v>
      </c>
      <c r="AJ13" s="143" t="str">
        <f>IF(Table_5_UK!AA13=0,"zero",RIGHT(Table_5_UK!AA13,1))</f>
        <v>zero</v>
      </c>
      <c r="AK13" s="143" t="str">
        <f>IF(Table_5_UK!AB13=0,"zero",RIGHT(Table_5_UK!AB13,1))</f>
        <v>zero</v>
      </c>
      <c r="AL13" s="143" t="str">
        <f>IF(Table_5_UK!AC13=0,"zero",RIGHT(Table_5_UK!AC13,1))</f>
        <v>zero</v>
      </c>
      <c r="AM13" s="147" t="str">
        <f>IF(Table_5_UK!AD13=0,"zero",RIGHT(Table_5_UK!AD13,1))</f>
        <v>zero</v>
      </c>
      <c r="AN13" s="39" t="str">
        <f>IF(Table_6_UK!H13=0,"zero",RIGHT(Table_6_UK!H13,1))</f>
        <v>zero</v>
      </c>
      <c r="AO13" s="39" t="str">
        <f>IF(Table_6_UK!I13=0,"zero",RIGHT(Table_6_UK!I13,1))</f>
        <v>zero</v>
      </c>
      <c r="AP13" s="39" t="str">
        <f>IF(Table_6_UK!J13=0,"zero",RIGHT(Table_6_UK!J13,1))</f>
        <v>zero</v>
      </c>
      <c r="AQ13" s="148" t="str">
        <f>IF(Table_6_UK!K13=0,"zero",RIGHT(Table_6_UK!K13,1))</f>
        <v>zero</v>
      </c>
      <c r="AR13" s="153" t="str">
        <f>IF(Table_7_UK!H13=0,"zero",RIGHT(Table_7_UK!H13,1))</f>
        <v>7</v>
      </c>
      <c r="AS13" s="17"/>
      <c r="AT13" s="153" t="str">
        <f>IF(Table_7_Wales!H13=0,"zero",RIGHT(Table_7_Wales!H13,1))</f>
        <v>zero</v>
      </c>
      <c r="AU13" s="157" t="str">
        <f>IF(Table_7_Scotland!H13=0,"zero",RIGHT(Table_7_Scotland!H13,1))</f>
        <v>4</v>
      </c>
      <c r="AW13" s="17" t="str">
        <f>IF(Table_8_UK!H13=0,"zero",RIGHT(Table_8_UK!H13,1))</f>
        <v>zero</v>
      </c>
      <c r="AX13" s="39" t="str">
        <f>IF(Table_8_UK!I13=0,"zero",RIGHT(Table_8_UK!I13,1))</f>
        <v>zero</v>
      </c>
      <c r="AY13" s="39" t="str">
        <f>IF(Table_8_UK!J13=0,"zero",RIGHT(Table_8_UK!J13,1))</f>
        <v>zero</v>
      </c>
      <c r="AZ13" s="39" t="str">
        <f>IF(Table_8_UK!K13=0,"zero",RIGHT(Table_8_UK!K13,1))</f>
        <v>/</v>
      </c>
      <c r="BA13" s="39" t="str">
        <f>IF(Table_8_UK!L13=0,"zero",RIGHT(Table_8_UK!L13,1))</f>
        <v>zero</v>
      </c>
      <c r="BB13" s="39" t="str">
        <f>IF(Table_8_UK!M13=0,"zero",RIGHT(Table_8_UK!M13,1))</f>
        <v>zero</v>
      </c>
      <c r="BC13" s="39" t="str">
        <f>IF(Table_8_UK!N13=0,"zero",RIGHT(Table_8_UK!N13,1))</f>
        <v>/</v>
      </c>
      <c r="BD13" s="143" t="str">
        <f>IF(Table_9_UK!H13=0,"zero",RIGHT(Table_9_UK!H13,1))</f>
        <v>zero</v>
      </c>
      <c r="BE13" s="143" t="str">
        <f>IF(Table_9_UK!I13=0,"zero",RIGHT(Table_9_UK!I13,1))</f>
        <v>zero</v>
      </c>
      <c r="BF13" s="143" t="str">
        <f>IF(Table_9_UK!J13=0,"zero",RIGHT(Table_9_UK!J13,1))</f>
        <v>zero</v>
      </c>
      <c r="BG13" s="143" t="str">
        <f>IF(Table_9_UK!K13=0,"zero",RIGHT(Table_9_UK!K13,1))</f>
        <v>zero</v>
      </c>
      <c r="BH13" s="143" t="str">
        <f>IF(Table_9_UK!L13=0,"zero",RIGHT(Table_9_UK!L13,1))</f>
        <v>zero</v>
      </c>
      <c r="BI13" s="143" t="str">
        <f>IF(Table_9_UK!M13=0,"zero",RIGHT(Table_9_UK!M13,1))</f>
        <v>zero</v>
      </c>
      <c r="BJ13" s="143" t="str">
        <f>IF(Table_9_UK!N13=0,"zero",RIGHT(Table_9_UK!N13,1))</f>
        <v>zero</v>
      </c>
      <c r="BK13" s="147" t="str">
        <f>IF(Table_9_UK!O13=0,"zero",RIGHT(Table_9_UK!O13,1))</f>
        <v>zero</v>
      </c>
    </row>
    <row r="14" spans="1:63" x14ac:dyDescent="0.3">
      <c r="C14" s="17" t="str">
        <f>IF(Table_1_UK!H14=0,"zero",RIGHT(Table_1_UK!H14,1))</f>
        <v>zero</v>
      </c>
      <c r="D14" s="39" t="str">
        <f>IF(Table_1_UK!I14=0,"zero",RIGHT(Table_1_UK!I14,1))</f>
        <v>zero</v>
      </c>
      <c r="E14" s="142" t="str">
        <f>IF(Table_2_UK!H14=0,"zero",RIGHT(Table_2_UK!H14,1))</f>
        <v>zero</v>
      </c>
      <c r="F14" s="143" t="str">
        <f>IF(Table_2_UK!I14=0,"zero",RIGHT(Table_2_UK!I14,1))</f>
        <v>zero</v>
      </c>
      <c r="G14" s="143" t="str">
        <f>IF(Table_2_UK!J14=0,"zero",RIGHT(Table_2_UK!J14,1))</f>
        <v>zero</v>
      </c>
      <c r="H14" s="143" t="str">
        <f>IF(Table_2_UK!K14=0,"zero",RIGHT(Table_2_UK!K14,1))</f>
        <v>zero</v>
      </c>
      <c r="I14" s="143" t="str">
        <f>IF(Table_2_UK!L14=0,"zero",RIGHT(Table_2_UK!L14,1))</f>
        <v>zero</v>
      </c>
      <c r="J14" s="143" t="str">
        <f>IF(Table_2_UK!M14=0,"zero",RIGHT(Table_2_UK!M14,1))</f>
        <v>zero</v>
      </c>
      <c r="K14" s="17" t="str">
        <f>IF(Table_3_UK!H14=0,"zero",RIGHT(Table_3_UK!H14,1))</f>
        <v>zero</v>
      </c>
      <c r="L14" s="148" t="str">
        <f>IF(Table_3_UK!I14=0,"zero",RIGHT(Table_3_UK!I14,1))</f>
        <v>zero</v>
      </c>
      <c r="M14" s="143" t="str">
        <f>IF(Table_3_Scotland!H14=0,"zero",RIGHT(Table_3_Scotland!H14,1))</f>
        <v>zero</v>
      </c>
      <c r="N14" s="143" t="str">
        <f>IF(Table_3_Scotland!I14=0,"zero",RIGHT(Table_3_Scotland!I14,1))</f>
        <v>zero</v>
      </c>
      <c r="O14" s="17" t="str">
        <f>IF(Table_4_UK!H14=0,"zero",RIGHT(Table_4_UK!H14,1))</f>
        <v>3</v>
      </c>
      <c r="P14" s="148" t="str">
        <f>IF(Table_4_UK!I14=0,"zero",RIGHT(Table_4_UK!I14,1))</f>
        <v>6</v>
      </c>
      <c r="Q14" s="143" t="str">
        <f>IF(Table_5_UK!H14=0,"zero",RIGHT(Table_5_UK!H14,1))</f>
        <v>7</v>
      </c>
      <c r="R14" s="143" t="str">
        <f>IF(Table_5_UK!I14=0,"zero",RIGHT(Table_5_UK!I14,1))</f>
        <v>5</v>
      </c>
      <c r="S14" s="143" t="str">
        <f>IF(Table_5_UK!J14=0,"zero",RIGHT(Table_5_UK!J14,1))</f>
        <v>7</v>
      </c>
      <c r="T14" s="143" t="str">
        <f>IF(Table_5_UK!K14=0,"zero",RIGHT(Table_5_UK!K14,1))</f>
        <v>1</v>
      </c>
      <c r="U14" s="143" t="str">
        <f>IF(Table_5_UK!L14=0,"zero",RIGHT(Table_5_UK!L14,1))</f>
        <v>zero</v>
      </c>
      <c r="V14" s="143" t="str">
        <f>IF(Table_5_UK!M14=0,"zero",RIGHT(Table_5_UK!M14,1))</f>
        <v>zero</v>
      </c>
      <c r="W14" s="143" t="str">
        <f>IF(Table_5_UK!N14=0,"zero",RIGHT(Table_5_UK!N14,1))</f>
        <v>zero</v>
      </c>
      <c r="X14" s="143" t="str">
        <f>IF(Table_5_UK!O14=0,"zero",RIGHT(Table_5_UK!O14,1))</f>
        <v>4</v>
      </c>
      <c r="Y14" s="143" t="str">
        <f>IF(Table_5_UK!P14=0,"zero",RIGHT(Table_5_UK!P14,1))</f>
        <v>4</v>
      </c>
      <c r="Z14" s="143" t="str">
        <f>IF(Table_5_UK!Q14=0,"zero",RIGHT(Table_5_UK!Q14,1))</f>
        <v>1</v>
      </c>
      <c r="AA14" s="143" t="str">
        <f>IF(Table_5_UK!R14=0,"zero",RIGHT(Table_5_UK!R14,1))</f>
        <v>zero</v>
      </c>
      <c r="AB14" s="143" t="str">
        <f>IF(Table_5_UK!S14=0,"zero",RIGHT(Table_5_UK!S14,1))</f>
        <v>5</v>
      </c>
      <c r="AC14" s="143" t="str">
        <f>IF(Table_5_UK!T14=0,"zero",RIGHT(Table_5_UK!T14,1))</f>
        <v>zero</v>
      </c>
      <c r="AD14" s="143" t="str">
        <f>IF(Table_5_UK!U14=0,"zero",RIGHT(Table_5_UK!U14,1))</f>
        <v>5</v>
      </c>
      <c r="AE14" s="143" t="str">
        <f>IF(Table_5_UK!V14=0,"zero",RIGHT(Table_5_UK!V14,1))</f>
        <v>8</v>
      </c>
      <c r="AF14" s="143" t="str">
        <f>IF(Table_5_UK!W14=0,"zero",RIGHT(Table_5_UK!W14,1))</f>
        <v>4</v>
      </c>
      <c r="AG14" s="143" t="str">
        <f>IF(Table_5_UK!X14=0,"zero",RIGHT(Table_5_UK!X14,1))</f>
        <v>zero</v>
      </c>
      <c r="AH14" s="143" t="str">
        <f>IF(Table_5_UK!Y14=0,"zero",RIGHT(Table_5_UK!Y14,1))</f>
        <v>6</v>
      </c>
      <c r="AI14" s="143" t="str">
        <f>IF(Table_5_UK!Z14=0,"zero",RIGHT(Table_5_UK!Z14,1))</f>
        <v>1</v>
      </c>
      <c r="AJ14" s="143" t="str">
        <f>IF(Table_5_UK!AA14=0,"zero",RIGHT(Table_5_UK!AA14,1))</f>
        <v>4</v>
      </c>
      <c r="AK14" s="143" t="str">
        <f>IF(Table_5_UK!AB14=0,"zero",RIGHT(Table_5_UK!AB14,1))</f>
        <v>4</v>
      </c>
      <c r="AL14" s="143" t="str">
        <f>IF(Table_5_UK!AC14=0,"zero",RIGHT(Table_5_UK!AC14,1))</f>
        <v>4</v>
      </c>
      <c r="AM14" s="147" t="str">
        <f>IF(Table_5_UK!AD14=0,"zero",RIGHT(Table_5_UK!AD14,1))</f>
        <v>6</v>
      </c>
      <c r="AN14" s="39" t="str">
        <f>IF(Table_6_UK!H14=0,"zero",RIGHT(Table_6_UK!H14,1))</f>
        <v>/</v>
      </c>
      <c r="AO14" s="39" t="str">
        <f>IF(Table_6_UK!I14=0,"zero",RIGHT(Table_6_UK!I14,1))</f>
        <v>/</v>
      </c>
      <c r="AP14" s="39" t="str">
        <f>IF(Table_6_UK!J14=0,"zero",RIGHT(Table_6_UK!J14,1))</f>
        <v>/</v>
      </c>
      <c r="AQ14" s="148" t="str">
        <f>IF(Table_6_UK!K14=0,"zero",RIGHT(Table_6_UK!K14,1))</f>
        <v>zero</v>
      </c>
      <c r="AR14" s="153" t="str">
        <f>IF(Table_7_UK!H14=0,"zero",RIGHT(Table_7_UK!H14,1))</f>
        <v>7</v>
      </c>
      <c r="AT14" s="153" t="str">
        <f>IF(Table_7_Wales!H14=0,"zero",RIGHT(Table_7_Wales!H14,1))</f>
        <v>zero</v>
      </c>
      <c r="AW14" s="17" t="str">
        <f>IF(Table_8_UK!H14=0,"zero",RIGHT(Table_8_UK!H14,1))</f>
        <v>8</v>
      </c>
      <c r="AX14" s="39" t="str">
        <f>IF(Table_8_UK!I14=0,"zero",RIGHT(Table_8_UK!I14,1))</f>
        <v>9</v>
      </c>
      <c r="AY14" s="39" t="str">
        <f>IF(Table_8_UK!J14=0,"zero",RIGHT(Table_8_UK!J14,1))</f>
        <v>7</v>
      </c>
      <c r="AZ14" s="39" t="str">
        <f>IF(Table_8_UK!K14=0,"zero",RIGHT(Table_8_UK!K14,1))</f>
        <v>/</v>
      </c>
      <c r="BA14" s="39" t="str">
        <f>IF(Table_8_UK!L14=0,"zero",RIGHT(Table_8_UK!L14,1))</f>
        <v>8</v>
      </c>
      <c r="BB14" s="39" t="str">
        <f>IF(Table_8_UK!M14=0,"zero",RIGHT(Table_8_UK!M14,1))</f>
        <v>2</v>
      </c>
      <c r="BC14" s="39" t="str">
        <f>IF(Table_8_UK!N14=0,"zero",RIGHT(Table_8_UK!N14,1))</f>
        <v>/</v>
      </c>
      <c r="BD14" s="143" t="str">
        <f>IF(Table_9_UK!H14=0,"zero",RIGHT(Table_9_UK!H14,1))</f>
        <v>6</v>
      </c>
      <c r="BE14" s="143" t="str">
        <f>IF(Table_9_UK!I14=0,"zero",RIGHT(Table_9_UK!I14,1))</f>
        <v>4</v>
      </c>
      <c r="BF14" s="143" t="str">
        <f>IF(Table_9_UK!J14=0,"zero",RIGHT(Table_9_UK!J14,1))</f>
        <v>0</v>
      </c>
      <c r="BG14" s="143" t="str">
        <f>IF(Table_9_UK!K14=0,"zero",RIGHT(Table_9_UK!K14,1))</f>
        <v>3</v>
      </c>
      <c r="BH14" s="143" t="str">
        <f>IF(Table_9_UK!L14=0,"zero",RIGHT(Table_9_UK!L14,1))</f>
        <v>5</v>
      </c>
      <c r="BI14" s="143" t="str">
        <f>IF(Table_9_UK!M14=0,"zero",RIGHT(Table_9_UK!M14,1))</f>
        <v>zero</v>
      </c>
      <c r="BJ14" s="143" t="str">
        <f>IF(Table_9_UK!N14=0,"zero",RIGHT(Table_9_UK!N14,1))</f>
        <v>zero</v>
      </c>
      <c r="BK14" s="147" t="str">
        <f>IF(Table_9_UK!O14=0,"zero",RIGHT(Table_9_UK!O14,1))</f>
        <v>4</v>
      </c>
    </row>
    <row r="15" spans="1:63" x14ac:dyDescent="0.3">
      <c r="C15" s="17" t="str">
        <f>IF(Table_1_UK!H15=0,"zero",RIGHT(Table_1_UK!H15,1))</f>
        <v>4</v>
      </c>
      <c r="D15" s="39" t="str">
        <f>IF(Table_1_UK!I15=0,"zero",RIGHT(Table_1_UK!I15,1))</f>
        <v>9</v>
      </c>
      <c r="E15" s="142" t="str">
        <f>IF(Table_2_UK!H15=0,"zero",RIGHT(Table_2_UK!H15,1))</f>
        <v>6</v>
      </c>
      <c r="F15" s="143" t="str">
        <f>IF(Table_2_UK!I15=0,"zero",RIGHT(Table_2_UK!I15,1))</f>
        <v>8</v>
      </c>
      <c r="G15" s="143" t="str">
        <f>IF(Table_2_UK!J15=0,"zero",RIGHT(Table_2_UK!J15,1))</f>
        <v>3</v>
      </c>
      <c r="H15" s="143" t="str">
        <f>IF(Table_2_UK!K15=0,"zero",RIGHT(Table_2_UK!K15,1))</f>
        <v>0</v>
      </c>
      <c r="I15" s="143" t="str">
        <f>IF(Table_2_UK!L15=0,"zero",RIGHT(Table_2_UK!L15,1))</f>
        <v>7</v>
      </c>
      <c r="J15" s="143" t="str">
        <f>IF(Table_2_UK!M15=0,"zero",RIGHT(Table_2_UK!M15,1))</f>
        <v>zero</v>
      </c>
      <c r="K15" s="17" t="str">
        <f>IF(Table_3_UK!H15=0,"zero",RIGHT(Table_3_UK!H15,1))</f>
        <v>4</v>
      </c>
      <c r="L15" s="148" t="str">
        <f>IF(Table_3_UK!I15=0,"zero",RIGHT(Table_3_UK!I15,1))</f>
        <v>7</v>
      </c>
      <c r="M15" s="143" t="str">
        <f>IF(Table_3_Scotland!H15=0,"zero",RIGHT(Table_3_Scotland!H15,1))</f>
        <v>zero</v>
      </c>
      <c r="N15" s="143" t="str">
        <f>IF(Table_3_Scotland!I15=0,"zero",RIGHT(Table_3_Scotland!I15,1))</f>
        <v>zero</v>
      </c>
      <c r="O15" s="17" t="str">
        <f>IF(Table_4_UK!H15=0,"zero",RIGHT(Table_4_UK!H15,1))</f>
        <v>6</v>
      </c>
      <c r="P15" s="148" t="str">
        <f>IF(Table_4_UK!I15=0,"zero",RIGHT(Table_4_UK!I15,1))</f>
        <v>9</v>
      </c>
      <c r="Q15" s="143" t="str">
        <f>IF(Table_5_UK!H15=0,"zero",RIGHT(Table_5_UK!H15,1))</f>
        <v>zero</v>
      </c>
      <c r="R15" s="143" t="str">
        <f>IF(Table_5_UK!I15=0,"zero",RIGHT(Table_5_UK!I15,1))</f>
        <v>zero</v>
      </c>
      <c r="S15" s="143" t="str">
        <f>IF(Table_5_UK!J15=0,"zero",RIGHT(Table_5_UK!J15,1))</f>
        <v>zero</v>
      </c>
      <c r="T15" s="143" t="str">
        <f>IF(Table_5_UK!K15=0,"zero",RIGHT(Table_5_UK!K15,1))</f>
        <v>zero</v>
      </c>
      <c r="U15" s="143" t="str">
        <f>IF(Table_5_UK!L15=0,"zero",RIGHT(Table_5_UK!L15,1))</f>
        <v>zero</v>
      </c>
      <c r="V15" s="143" t="str">
        <f>IF(Table_5_UK!M15=0,"zero",RIGHT(Table_5_UK!M15,1))</f>
        <v>zero</v>
      </c>
      <c r="W15" s="143" t="str">
        <f>IF(Table_5_UK!N15=0,"zero",RIGHT(Table_5_UK!N15,1))</f>
        <v>zero</v>
      </c>
      <c r="X15" s="143" t="str">
        <f>IF(Table_5_UK!O15=0,"zero",RIGHT(Table_5_UK!O15,1))</f>
        <v>zero</v>
      </c>
      <c r="Y15" s="143" t="str">
        <f>IF(Table_5_UK!P15=0,"zero",RIGHT(Table_5_UK!P15,1))</f>
        <v>zero</v>
      </c>
      <c r="Z15" s="143" t="str">
        <f>IF(Table_5_UK!Q15=0,"zero",RIGHT(Table_5_UK!Q15,1))</f>
        <v>zero</v>
      </c>
      <c r="AA15" s="143" t="str">
        <f>IF(Table_5_UK!R15=0,"zero",RIGHT(Table_5_UK!R15,1))</f>
        <v>zero</v>
      </c>
      <c r="AB15" s="143" t="str">
        <f>IF(Table_5_UK!S15=0,"zero",RIGHT(Table_5_UK!S15,1))</f>
        <v>zero</v>
      </c>
      <c r="AC15" s="143" t="str">
        <f>IF(Table_5_UK!T15=0,"zero",RIGHT(Table_5_UK!T15,1))</f>
        <v>zero</v>
      </c>
      <c r="AD15" s="143" t="str">
        <f>IF(Table_5_UK!U15=0,"zero",RIGHT(Table_5_UK!U15,1))</f>
        <v>zero</v>
      </c>
      <c r="AE15" s="143" t="str">
        <f>IF(Table_5_UK!V15=0,"zero",RIGHT(Table_5_UK!V15,1))</f>
        <v>zero</v>
      </c>
      <c r="AF15" s="143" t="str">
        <f>IF(Table_5_UK!W15=0,"zero",RIGHT(Table_5_UK!W15,1))</f>
        <v>zero</v>
      </c>
      <c r="AG15" s="143" t="str">
        <f>IF(Table_5_UK!X15=0,"zero",RIGHT(Table_5_UK!X15,1))</f>
        <v>zero</v>
      </c>
      <c r="AH15" s="143" t="str">
        <f>IF(Table_5_UK!Y15=0,"zero",RIGHT(Table_5_UK!Y15,1))</f>
        <v>zero</v>
      </c>
      <c r="AI15" s="143" t="str">
        <f>IF(Table_5_UK!Z15=0,"zero",RIGHT(Table_5_UK!Z15,1))</f>
        <v>zero</v>
      </c>
      <c r="AJ15" s="143" t="str">
        <f>IF(Table_5_UK!AA15=0,"zero",RIGHT(Table_5_UK!AA15,1))</f>
        <v>zero</v>
      </c>
      <c r="AK15" s="143" t="str">
        <f>IF(Table_5_UK!AB15=0,"zero",RIGHT(Table_5_UK!AB15,1))</f>
        <v>zero</v>
      </c>
      <c r="AL15" s="143" t="str">
        <f>IF(Table_5_UK!AC15=0,"zero",RIGHT(Table_5_UK!AC15,1))</f>
        <v>zero</v>
      </c>
      <c r="AM15" s="147" t="str">
        <f>IF(Table_5_UK!AD15=0,"zero",RIGHT(Table_5_UK!AD15,1))</f>
        <v>zero</v>
      </c>
      <c r="AN15" s="39" t="str">
        <f>IF(Table_6_UK!H15=0,"zero",RIGHT(Table_6_UK!H15,1))</f>
        <v>zero</v>
      </c>
      <c r="AO15" s="39" t="str">
        <f>IF(Table_6_UK!I15=0,"zero",RIGHT(Table_6_UK!I15,1))</f>
        <v>zero</v>
      </c>
      <c r="AP15" s="39" t="str">
        <f>IF(Table_6_UK!J15=0,"zero",RIGHT(Table_6_UK!J15,1))</f>
        <v>zero</v>
      </c>
      <c r="AQ15" s="148" t="str">
        <f>IF(Table_6_UK!K15=0,"zero",RIGHT(Table_6_UK!K15,1))</f>
        <v>zero</v>
      </c>
      <c r="AR15" s="153" t="str">
        <f>IF(Table_7_UK!H15=0,"zero",RIGHT(Table_7_UK!H15,1))</f>
        <v>7</v>
      </c>
      <c r="AT15" s="156" t="str">
        <f>IF(Table_7_Wales!H15=0,"zero",RIGHT(Table_7_Wales!H15,1))</f>
        <v>zero</v>
      </c>
      <c r="AW15" s="17" t="str">
        <f>IF(Table_8_UK!H15=0,"zero",RIGHT(Table_8_UK!H15,1))</f>
        <v>zero</v>
      </c>
      <c r="AX15" s="39" t="str">
        <f>IF(Table_8_UK!I15=0,"zero",RIGHT(Table_8_UK!I15,1))</f>
        <v>zero</v>
      </c>
      <c r="AY15" s="39" t="str">
        <f>IF(Table_8_UK!J15=0,"zero",RIGHT(Table_8_UK!J15,1))</f>
        <v>zero</v>
      </c>
      <c r="AZ15" s="39" t="str">
        <f>IF(Table_8_UK!K15=0,"zero",RIGHT(Table_8_UK!K15,1))</f>
        <v>/</v>
      </c>
      <c r="BA15" s="39" t="str">
        <f>IF(Table_8_UK!L15=0,"zero",RIGHT(Table_8_UK!L15,1))</f>
        <v>zero</v>
      </c>
      <c r="BB15" s="39" t="str">
        <f>IF(Table_8_UK!M15=0,"zero",RIGHT(Table_8_UK!M15,1))</f>
        <v>zero</v>
      </c>
      <c r="BC15" s="39" t="str">
        <f>IF(Table_8_UK!N15=0,"zero",RIGHT(Table_8_UK!N15,1))</f>
        <v>/</v>
      </c>
      <c r="BD15" s="143" t="str">
        <f>IF(Table_9_UK!H15=0,"zero",RIGHT(Table_9_UK!H15,1))</f>
        <v>8</v>
      </c>
      <c r="BE15" s="143" t="str">
        <f>IF(Table_9_UK!I15=0,"zero",RIGHT(Table_9_UK!I15,1))</f>
        <v>zero</v>
      </c>
      <c r="BF15" s="143" t="str">
        <f>IF(Table_9_UK!J15=0,"zero",RIGHT(Table_9_UK!J15,1))</f>
        <v>zero</v>
      </c>
      <c r="BG15" s="143" t="str">
        <f>IF(Table_9_UK!K15=0,"zero",RIGHT(Table_9_UK!K15,1))</f>
        <v>2</v>
      </c>
      <c r="BH15" s="143" t="str">
        <f>IF(Table_9_UK!L15=0,"zero",RIGHT(Table_9_UK!L15,1))</f>
        <v>zero</v>
      </c>
      <c r="BI15" s="143" t="str">
        <f>IF(Table_9_UK!M15=0,"zero",RIGHT(Table_9_UK!M15,1))</f>
        <v>zero</v>
      </c>
      <c r="BJ15" s="143" t="str">
        <f>IF(Table_9_UK!N15=0,"zero",RIGHT(Table_9_UK!N15,1))</f>
        <v>zero</v>
      </c>
      <c r="BK15" s="147" t="str">
        <f>IF(Table_9_UK!O15=0,"zero",RIGHT(Table_9_UK!O15,1))</f>
        <v>6</v>
      </c>
    </row>
    <row r="16" spans="1:63" x14ac:dyDescent="0.3">
      <c r="C16" s="17" t="str">
        <f>IF(Table_1_UK!H16=0,"zero",RIGHT(Table_1_UK!H16,1))</f>
        <v>zero</v>
      </c>
      <c r="D16" s="39" t="str">
        <f>IF(Table_1_UK!I16=0,"zero",RIGHT(Table_1_UK!I16,1))</f>
        <v>zero</v>
      </c>
      <c r="E16" s="142" t="str">
        <f>IF(Table_2_UK!H16=0,"zero",RIGHT(Table_2_UK!H16,1))</f>
        <v>zero</v>
      </c>
      <c r="F16" s="143" t="str">
        <f>IF(Table_2_UK!I16=0,"zero",RIGHT(Table_2_UK!I16,1))</f>
        <v>zero</v>
      </c>
      <c r="G16" s="143" t="str">
        <f>IF(Table_2_UK!J16=0,"zero",RIGHT(Table_2_UK!J16,1))</f>
        <v>zero</v>
      </c>
      <c r="H16" s="143" t="str">
        <f>IF(Table_2_UK!K16=0,"zero",RIGHT(Table_2_UK!K16,1))</f>
        <v>zero</v>
      </c>
      <c r="I16" s="143" t="str">
        <f>IF(Table_2_UK!L16=0,"zero",RIGHT(Table_2_UK!L16,1))</f>
        <v>zero</v>
      </c>
      <c r="J16" s="143" t="str">
        <f>IF(Table_2_UK!M16=0,"zero",RIGHT(Table_2_UK!M16,1))</f>
        <v>zero</v>
      </c>
      <c r="K16" s="17" t="str">
        <f>IF(Table_3_UK!H16=0,"zero",RIGHT(Table_3_UK!H16,1))</f>
        <v>zero</v>
      </c>
      <c r="L16" s="148" t="str">
        <f>IF(Table_3_UK!I16=0,"zero",RIGHT(Table_3_UK!I16,1))</f>
        <v>zero</v>
      </c>
      <c r="M16" s="143" t="str">
        <f>IF(Table_3_Scotland!H16=0,"zero",RIGHT(Table_3_Scotland!H16,1))</f>
        <v>zero</v>
      </c>
      <c r="N16" s="143" t="str">
        <f>IF(Table_3_Scotland!I16=0,"zero",RIGHT(Table_3_Scotland!I16,1))</f>
        <v>zero</v>
      </c>
      <c r="O16" s="17" t="str">
        <f>IF(Table_4_UK!H16=0,"zero",RIGHT(Table_4_UK!H16,1))</f>
        <v>5</v>
      </c>
      <c r="P16" s="148" t="str">
        <f>IF(Table_4_UK!I16=0,"zero",RIGHT(Table_4_UK!I16,1))</f>
        <v>2</v>
      </c>
      <c r="Q16" s="143" t="str">
        <f>IF(Table_5_UK!H16=0,"zero",RIGHT(Table_5_UK!H16,1))</f>
        <v>6</v>
      </c>
      <c r="R16" s="143" t="str">
        <f>IF(Table_5_UK!I16=0,"zero",RIGHT(Table_5_UK!I16,1))</f>
        <v>zero</v>
      </c>
      <c r="S16" s="143" t="str">
        <f>IF(Table_5_UK!J16=0,"zero",RIGHT(Table_5_UK!J16,1))</f>
        <v>5</v>
      </c>
      <c r="T16" s="143" t="str">
        <f>IF(Table_5_UK!K16=0,"zero",RIGHT(Table_5_UK!K16,1))</f>
        <v>9</v>
      </c>
      <c r="U16" s="143" t="str">
        <f>IF(Table_5_UK!L16=0,"zero",RIGHT(Table_5_UK!L16,1))</f>
        <v>zero</v>
      </c>
      <c r="V16" s="143" t="str">
        <f>IF(Table_5_UK!M16=0,"zero",RIGHT(Table_5_UK!M16,1))</f>
        <v>1</v>
      </c>
      <c r="W16" s="143" t="str">
        <f>IF(Table_5_UK!N16=0,"zero",RIGHT(Table_5_UK!N16,1))</f>
        <v>2</v>
      </c>
      <c r="X16" s="143" t="str">
        <f>IF(Table_5_UK!O16=0,"zero",RIGHT(Table_5_UK!O16,1))</f>
        <v>5</v>
      </c>
      <c r="Y16" s="143" t="str">
        <f>IF(Table_5_UK!P16=0,"zero",RIGHT(Table_5_UK!P16,1))</f>
        <v>8</v>
      </c>
      <c r="Z16" s="143" t="str">
        <f>IF(Table_5_UK!Q16=0,"zero",RIGHT(Table_5_UK!Q16,1))</f>
        <v>0</v>
      </c>
      <c r="AA16" s="143" t="str">
        <f>IF(Table_5_UK!R16=0,"zero",RIGHT(Table_5_UK!R16,1))</f>
        <v>8</v>
      </c>
      <c r="AB16" s="143" t="str">
        <f>IF(Table_5_UK!S16=0,"zero",RIGHT(Table_5_UK!S16,1))</f>
        <v>4</v>
      </c>
      <c r="AC16" s="143" t="str">
        <f>IF(Table_5_UK!T16=0,"zero",RIGHT(Table_5_UK!T16,1))</f>
        <v>zero</v>
      </c>
      <c r="AD16" s="143" t="str">
        <f>IF(Table_5_UK!U16=0,"zero",RIGHT(Table_5_UK!U16,1))</f>
        <v>0</v>
      </c>
      <c r="AE16" s="143" t="str">
        <f>IF(Table_5_UK!V16=0,"zero",RIGHT(Table_5_UK!V16,1))</f>
        <v>4</v>
      </c>
      <c r="AF16" s="143" t="str">
        <f>IF(Table_5_UK!W16=0,"zero",RIGHT(Table_5_UK!W16,1))</f>
        <v>7</v>
      </c>
      <c r="AG16" s="143" t="str">
        <f>IF(Table_5_UK!X16=0,"zero",RIGHT(Table_5_UK!X16,1))</f>
        <v>zero</v>
      </c>
      <c r="AH16" s="143" t="str">
        <f>IF(Table_5_UK!Y16=0,"zero",RIGHT(Table_5_UK!Y16,1))</f>
        <v>zero</v>
      </c>
      <c r="AI16" s="143" t="str">
        <f>IF(Table_5_UK!Z16=0,"zero",RIGHT(Table_5_UK!Z16,1))</f>
        <v>5</v>
      </c>
      <c r="AJ16" s="143" t="str">
        <f>IF(Table_5_UK!AA16=0,"zero",RIGHT(Table_5_UK!AA16,1))</f>
        <v>9</v>
      </c>
      <c r="AK16" s="143" t="str">
        <f>IF(Table_5_UK!AB16=0,"zero",RIGHT(Table_5_UK!AB16,1))</f>
        <v>1</v>
      </c>
      <c r="AL16" s="143" t="str">
        <f>IF(Table_5_UK!AC16=0,"zero",RIGHT(Table_5_UK!AC16,1))</f>
        <v>2</v>
      </c>
      <c r="AM16" s="147" t="str">
        <f>IF(Table_5_UK!AD16=0,"zero",RIGHT(Table_5_UK!AD16,1))</f>
        <v>8</v>
      </c>
      <c r="AN16" s="39" t="str">
        <f>IF(Table_6_UK!H16=0,"zero",RIGHT(Table_6_UK!H16,1))</f>
        <v>zero</v>
      </c>
      <c r="AO16" s="39" t="str">
        <f>IF(Table_6_UK!I16=0,"zero",RIGHT(Table_6_UK!I16,1))</f>
        <v>zero</v>
      </c>
      <c r="AP16" s="39" t="str">
        <f>IF(Table_6_UK!J16=0,"zero",RIGHT(Table_6_UK!J16,1))</f>
        <v>zero</v>
      </c>
      <c r="AQ16" s="148" t="str">
        <f>IF(Table_6_UK!K16=0,"zero",RIGHT(Table_6_UK!K16,1))</f>
        <v>zero</v>
      </c>
      <c r="AR16" s="153" t="str">
        <f>IF(Table_7_UK!H16=0,"zero",RIGHT(Table_7_UK!H16,1))</f>
        <v>2</v>
      </c>
      <c r="AT16" s="156" t="str">
        <f>IF(Table_7_Wales!H16=0,"zero",RIGHT(Table_7_Wales!H16,1))</f>
        <v>zero</v>
      </c>
      <c r="AW16" s="17" t="str">
        <f>IF(Table_8_UK!H16=0,"zero",RIGHT(Table_8_UK!H16,1))</f>
        <v>7</v>
      </c>
      <c r="AX16" s="39" t="str">
        <f>IF(Table_8_UK!I16=0,"zero",RIGHT(Table_8_UK!I16,1))</f>
        <v>6</v>
      </c>
      <c r="AY16" s="39" t="str">
        <f>IF(Table_8_UK!J16=0,"zero",RIGHT(Table_8_UK!J16,1))</f>
        <v>3</v>
      </c>
      <c r="AZ16" s="39" t="str">
        <f>IF(Table_8_UK!K16=0,"zero",RIGHT(Table_8_UK!K16,1))</f>
        <v>/</v>
      </c>
      <c r="BA16" s="39" t="str">
        <f>IF(Table_8_UK!L16=0,"zero",RIGHT(Table_8_UK!L16,1))</f>
        <v>0</v>
      </c>
      <c r="BB16" s="39" t="str">
        <f>IF(Table_8_UK!M16=0,"zero",RIGHT(Table_8_UK!M16,1))</f>
        <v>0</v>
      </c>
      <c r="BC16" s="39" t="str">
        <f>IF(Table_8_UK!N16=0,"zero",RIGHT(Table_8_UK!N16,1))</f>
        <v>/</v>
      </c>
      <c r="BD16" s="143" t="str">
        <f>IF(Table_9_UK!H16=0,"zero",RIGHT(Table_9_UK!H16,1))</f>
        <v>zero</v>
      </c>
      <c r="BE16" s="143" t="str">
        <f>IF(Table_9_UK!I16=0,"zero",RIGHT(Table_9_UK!I16,1))</f>
        <v>zero</v>
      </c>
      <c r="BF16" s="143" t="str">
        <f>IF(Table_9_UK!J16=0,"zero",RIGHT(Table_9_UK!J16,1))</f>
        <v>zero</v>
      </c>
      <c r="BG16" s="143" t="str">
        <f>IF(Table_9_UK!K16=0,"zero",RIGHT(Table_9_UK!K16,1))</f>
        <v>zero</v>
      </c>
      <c r="BH16" s="143" t="str">
        <f>IF(Table_9_UK!L16=0,"zero",RIGHT(Table_9_UK!L16,1))</f>
        <v>zero</v>
      </c>
      <c r="BI16" s="143" t="str">
        <f>IF(Table_9_UK!M16=0,"zero",RIGHT(Table_9_UK!M16,1))</f>
        <v>zero</v>
      </c>
      <c r="BJ16" s="143" t="str">
        <f>IF(Table_9_UK!N16=0,"zero",RIGHT(Table_9_UK!N16,1))</f>
        <v>zero</v>
      </c>
      <c r="BK16" s="147" t="str">
        <f>IF(Table_9_UK!O16=0,"zero",RIGHT(Table_9_UK!O16,1))</f>
        <v>zero</v>
      </c>
    </row>
    <row r="17" spans="3:63" x14ac:dyDescent="0.3">
      <c r="C17" s="17" t="str">
        <f>IF(Table_1_UK!H17=0,"zero",RIGHT(Table_1_UK!H17,1))</f>
        <v>1</v>
      </c>
      <c r="D17" s="39" t="str">
        <f>IF(Table_1_UK!I17=0,"zero",RIGHT(Table_1_UK!I17,1))</f>
        <v>1</v>
      </c>
      <c r="E17" s="142" t="str">
        <f>IF(Table_2_UK!H17=0,"zero",RIGHT(Table_2_UK!H17,1))</f>
        <v>zero</v>
      </c>
      <c r="F17" s="143" t="str">
        <f>IF(Table_2_UK!I17=0,"zero",RIGHT(Table_2_UK!I17,1))</f>
        <v>zero</v>
      </c>
      <c r="G17" s="143" t="str">
        <f>IF(Table_2_UK!J17=0,"zero",RIGHT(Table_2_UK!J17,1))</f>
        <v>zero</v>
      </c>
      <c r="H17" s="143" t="str">
        <f>IF(Table_2_UK!K17=0,"zero",RIGHT(Table_2_UK!K17,1))</f>
        <v>zero</v>
      </c>
      <c r="I17" s="143" t="str">
        <f>IF(Table_2_UK!L17=0,"zero",RIGHT(Table_2_UK!L17,1))</f>
        <v>zero</v>
      </c>
      <c r="J17" s="143" t="str">
        <f>IF(Table_2_UK!M17=0,"zero",RIGHT(Table_2_UK!M17,1))</f>
        <v>zero</v>
      </c>
      <c r="K17" s="17" t="str">
        <f>IF(Table_3_UK!H17=0,"zero",RIGHT(Table_3_UK!H17,1))</f>
        <v>zero</v>
      </c>
      <c r="L17" s="148" t="str">
        <f>IF(Table_3_UK!I17=0,"zero",RIGHT(Table_3_UK!I17,1))</f>
        <v>zero</v>
      </c>
      <c r="M17" s="143" t="str">
        <f>IF(Table_3_Scotland!H17=0,"zero",RIGHT(Table_3_Scotland!H17,1))</f>
        <v>zero</v>
      </c>
      <c r="N17" s="143" t="str">
        <f>IF(Table_3_Scotland!I17=0,"zero",RIGHT(Table_3_Scotland!I17,1))</f>
        <v>zero</v>
      </c>
      <c r="O17" s="17" t="str">
        <f>IF(Table_4_UK!H17=0,"zero",RIGHT(Table_4_UK!H17,1))</f>
        <v>4</v>
      </c>
      <c r="P17" s="148" t="str">
        <f>IF(Table_4_UK!I17=0,"zero",RIGHT(Table_4_UK!I17,1))</f>
        <v>0</v>
      </c>
      <c r="Q17" s="143" t="str">
        <f>IF(Table_5_UK!H17=0,"zero",RIGHT(Table_5_UK!H17,1))</f>
        <v>7</v>
      </c>
      <c r="R17" s="143" t="str">
        <f>IF(Table_5_UK!I17=0,"zero",RIGHT(Table_5_UK!I17,1))</f>
        <v>7</v>
      </c>
      <c r="S17" s="143" t="str">
        <f>IF(Table_5_UK!J17=0,"zero",RIGHT(Table_5_UK!J17,1))</f>
        <v>3</v>
      </c>
      <c r="T17" s="143" t="str">
        <f>IF(Table_5_UK!K17=0,"zero",RIGHT(Table_5_UK!K17,1))</f>
        <v>5</v>
      </c>
      <c r="U17" s="143" t="str">
        <f>IF(Table_5_UK!L17=0,"zero",RIGHT(Table_5_UK!L17,1))</f>
        <v>zero</v>
      </c>
      <c r="V17" s="143" t="str">
        <f>IF(Table_5_UK!M17=0,"zero",RIGHT(Table_5_UK!M17,1))</f>
        <v>zero</v>
      </c>
      <c r="W17" s="143" t="str">
        <f>IF(Table_5_UK!N17=0,"zero",RIGHT(Table_5_UK!N17,1))</f>
        <v>1</v>
      </c>
      <c r="X17" s="143" t="str">
        <f>IF(Table_5_UK!O17=0,"zero",RIGHT(Table_5_UK!O17,1))</f>
        <v>9</v>
      </c>
      <c r="Y17" s="143" t="str">
        <f>IF(Table_5_UK!P17=0,"zero",RIGHT(Table_5_UK!P17,1))</f>
        <v>2</v>
      </c>
      <c r="Z17" s="143" t="str">
        <f>IF(Table_5_UK!Q17=0,"zero",RIGHT(Table_5_UK!Q17,1))</f>
        <v>4</v>
      </c>
      <c r="AA17" s="143" t="str">
        <f>IF(Table_5_UK!R17=0,"zero",RIGHT(Table_5_UK!R17,1))</f>
        <v>7</v>
      </c>
      <c r="AB17" s="143" t="str">
        <f>IF(Table_5_UK!S17=0,"zero",RIGHT(Table_5_UK!S17,1))</f>
        <v>3</v>
      </c>
      <c r="AC17" s="143" t="str">
        <f>IF(Table_5_UK!T17=0,"zero",RIGHT(Table_5_UK!T17,1))</f>
        <v>zero</v>
      </c>
      <c r="AD17" s="143" t="str">
        <f>IF(Table_5_UK!U17=0,"zero",RIGHT(Table_5_UK!U17,1))</f>
        <v>6</v>
      </c>
      <c r="AE17" s="143" t="str">
        <f>IF(Table_5_UK!V17=0,"zero",RIGHT(Table_5_UK!V17,1))</f>
        <v>1</v>
      </c>
      <c r="AF17" s="143" t="str">
        <f>IF(Table_5_UK!W17=0,"zero",RIGHT(Table_5_UK!W17,1))</f>
        <v>2</v>
      </c>
      <c r="AG17" s="143" t="str">
        <f>IF(Table_5_UK!X17=0,"zero",RIGHT(Table_5_UK!X17,1))</f>
        <v>6</v>
      </c>
      <c r="AH17" s="143" t="str">
        <f>IF(Table_5_UK!Y17=0,"zero",RIGHT(Table_5_UK!Y17,1))</f>
        <v>6</v>
      </c>
      <c r="AI17" s="143" t="str">
        <f>IF(Table_5_UK!Z17=0,"zero",RIGHT(Table_5_UK!Z17,1))</f>
        <v>4</v>
      </c>
      <c r="AJ17" s="143" t="str">
        <f>IF(Table_5_UK!AA17=0,"zero",RIGHT(Table_5_UK!AA17,1))</f>
        <v>3</v>
      </c>
      <c r="AK17" s="143" t="str">
        <f>IF(Table_5_UK!AB17=0,"zero",RIGHT(Table_5_UK!AB17,1))</f>
        <v>5</v>
      </c>
      <c r="AL17" s="143" t="str">
        <f>IF(Table_5_UK!AC17=0,"zero",RIGHT(Table_5_UK!AC17,1))</f>
        <v>9</v>
      </c>
      <c r="AM17" s="147" t="str">
        <f>IF(Table_5_UK!AD17=0,"zero",RIGHT(Table_5_UK!AD17,1))</f>
        <v>6</v>
      </c>
      <c r="AN17" s="39" t="str">
        <f>IF(Table_6_UK!H17=0,"zero",RIGHT(Table_6_UK!H17,1))</f>
        <v>zero</v>
      </c>
      <c r="AO17" s="39" t="str">
        <f>IF(Table_6_UK!I17=0,"zero",RIGHT(Table_6_UK!I17,1))</f>
        <v>zero</v>
      </c>
      <c r="AP17" s="39" t="str">
        <f>IF(Table_6_UK!J17=0,"zero",RIGHT(Table_6_UK!J17,1))</f>
        <v>zero</v>
      </c>
      <c r="AQ17" s="148" t="str">
        <f>IF(Table_6_UK!K17=0,"zero",RIGHT(Table_6_UK!K17,1))</f>
        <v>zero</v>
      </c>
      <c r="AR17" s="153" t="str">
        <f>IF(Table_7_UK!H17=0,"zero",RIGHT(Table_7_UK!H17,1))</f>
        <v>0</v>
      </c>
      <c r="AW17" s="17" t="str">
        <f>IF(Table_8_UK!H17=0,"zero",RIGHT(Table_8_UK!H17,1))</f>
        <v>8</v>
      </c>
      <c r="AX17" s="39" t="str">
        <f>IF(Table_8_UK!I17=0,"zero",RIGHT(Table_8_UK!I17,1))</f>
        <v>2</v>
      </c>
      <c r="AY17" s="39" t="str">
        <f>IF(Table_8_UK!J17=0,"zero",RIGHT(Table_8_UK!J17,1))</f>
        <v>0</v>
      </c>
      <c r="AZ17" s="39" t="str">
        <f>IF(Table_8_UK!K17=0,"zero",RIGHT(Table_8_UK!K17,1))</f>
        <v>/</v>
      </c>
      <c r="BA17" s="39" t="str">
        <f>IF(Table_8_UK!L17=0,"zero",RIGHT(Table_8_UK!L17,1))</f>
        <v>6</v>
      </c>
      <c r="BB17" s="39" t="str">
        <f>IF(Table_8_UK!M17=0,"zero",RIGHT(Table_8_UK!M17,1))</f>
        <v>6</v>
      </c>
      <c r="BC17" s="39" t="str">
        <f>IF(Table_8_UK!N17=0,"zero",RIGHT(Table_8_UK!N17,1))</f>
        <v>/</v>
      </c>
      <c r="BD17" s="158" t="str">
        <f>IF(Table_9_UK!H17=0,"zero",RIGHT(Table_9_UK!H17,1))</f>
        <v>4</v>
      </c>
      <c r="BE17" s="158" t="str">
        <f>IF(Table_9_UK!I17=0,"zero",RIGHT(Table_9_UK!I17,1))</f>
        <v>4</v>
      </c>
      <c r="BF17" s="158" t="str">
        <f>IF(Table_9_UK!J17=0,"zero",RIGHT(Table_9_UK!J17,1))</f>
        <v>0</v>
      </c>
      <c r="BG17" s="158" t="str">
        <f>IF(Table_9_UK!K17=0,"zero",RIGHT(Table_9_UK!K17,1))</f>
        <v>2</v>
      </c>
      <c r="BH17" s="158" t="str">
        <f>IF(Table_9_UK!L17=0,"zero",RIGHT(Table_9_UK!L17,1))</f>
        <v>8</v>
      </c>
      <c r="BI17" s="158" t="str">
        <f>IF(Table_9_UK!M17=0,"zero",RIGHT(Table_9_UK!M17,1))</f>
        <v>zero</v>
      </c>
      <c r="BJ17" s="158" t="str">
        <f>IF(Table_9_UK!N17=0,"zero",RIGHT(Table_9_UK!N17,1))</f>
        <v>zero</v>
      </c>
      <c r="BK17" s="159" t="str">
        <f>IF(Table_9_UK!O17=0,"zero",RIGHT(Table_9_UK!O17,1))</f>
        <v>0</v>
      </c>
    </row>
    <row r="18" spans="3:63" x14ac:dyDescent="0.3">
      <c r="C18" s="17" t="str">
        <f>IF(Table_1_UK!H18=0,"zero",RIGHT(Table_1_UK!H18,1))</f>
        <v>0</v>
      </c>
      <c r="D18" s="39" t="str">
        <f>IF(Table_1_UK!I18=0,"zero",RIGHT(Table_1_UK!I18,1))</f>
        <v>6</v>
      </c>
      <c r="E18" s="142" t="str">
        <f>IF(Table_2_UK!H18=0,"zero",RIGHT(Table_2_UK!H18,1))</f>
        <v>5</v>
      </c>
      <c r="F18" s="143" t="str">
        <f>IF(Table_2_UK!I18=0,"zero",RIGHT(Table_2_UK!I18,1))</f>
        <v>2</v>
      </c>
      <c r="G18" s="143" t="str">
        <f>IF(Table_2_UK!J18=0,"zero",RIGHT(Table_2_UK!J18,1))</f>
        <v>4</v>
      </c>
      <c r="H18" s="143" t="str">
        <f>IF(Table_2_UK!K18=0,"zero",RIGHT(Table_2_UK!K18,1))</f>
        <v>zero</v>
      </c>
      <c r="I18" s="143" t="str">
        <f>IF(Table_2_UK!L18=0,"zero",RIGHT(Table_2_UK!L18,1))</f>
        <v>1</v>
      </c>
      <c r="J18" s="143" t="str">
        <f>IF(Table_2_UK!M18=0,"zero",RIGHT(Table_2_UK!M18,1))</f>
        <v>zero</v>
      </c>
      <c r="K18" s="17" t="str">
        <f>IF(Table_3_UK!H18=0,"zero",RIGHT(Table_3_UK!H18,1))</f>
        <v>4</v>
      </c>
      <c r="L18" s="148" t="str">
        <f>IF(Table_3_UK!I18=0,"zero",RIGHT(Table_3_UK!I18,1))</f>
        <v>1</v>
      </c>
      <c r="M18" s="143" t="str">
        <f>IF(Table_3_Scotland!H18=0,"zero",RIGHT(Table_3_Scotland!H18,1))</f>
        <v>7</v>
      </c>
      <c r="N18" s="143" t="str">
        <f>IF(Table_3_Scotland!I18=0,"zero",RIGHT(Table_3_Scotland!I18,1))</f>
        <v>3</v>
      </c>
      <c r="O18" s="17" t="str">
        <f>IF(Table_4_UK!H18=0,"zero",RIGHT(Table_4_UK!H18,1))</f>
        <v>zero</v>
      </c>
      <c r="P18" s="148" t="str">
        <f>IF(Table_4_UK!I18=0,"zero",RIGHT(Table_4_UK!I18,1))</f>
        <v>zero</v>
      </c>
      <c r="Q18" s="143" t="str">
        <f>IF(Table_5_UK!H18=0,"zero",RIGHT(Table_5_UK!H18,1))</f>
        <v>6</v>
      </c>
      <c r="R18" s="143" t="str">
        <f>IF(Table_5_UK!I18=0,"zero",RIGHT(Table_5_UK!I18,1))</f>
        <v>8</v>
      </c>
      <c r="S18" s="143" t="str">
        <f>IF(Table_5_UK!J18=0,"zero",RIGHT(Table_5_UK!J18,1))</f>
        <v>0</v>
      </c>
      <c r="T18" s="143" t="str">
        <f>IF(Table_5_UK!K18=0,"zero",RIGHT(Table_5_UK!K18,1))</f>
        <v>2</v>
      </c>
      <c r="U18" s="143" t="str">
        <f>IF(Table_5_UK!L18=0,"zero",RIGHT(Table_5_UK!L18,1))</f>
        <v>zero</v>
      </c>
      <c r="V18" s="143" t="str">
        <f>IF(Table_5_UK!M18=0,"zero",RIGHT(Table_5_UK!M18,1))</f>
        <v>zero</v>
      </c>
      <c r="W18" s="143" t="str">
        <f>IF(Table_5_UK!N18=0,"zero",RIGHT(Table_5_UK!N18,1))</f>
        <v>1</v>
      </c>
      <c r="X18" s="143" t="str">
        <f>IF(Table_5_UK!O18=0,"zero",RIGHT(Table_5_UK!O18,1))</f>
        <v>3</v>
      </c>
      <c r="Y18" s="143" t="str">
        <f>IF(Table_5_UK!P18=0,"zero",RIGHT(Table_5_UK!P18,1))</f>
        <v>0</v>
      </c>
      <c r="Z18" s="143" t="str">
        <f>IF(Table_5_UK!Q18=0,"zero",RIGHT(Table_5_UK!Q18,1))</f>
        <v>3</v>
      </c>
      <c r="AA18" s="143" t="str">
        <f>IF(Table_5_UK!R18=0,"zero",RIGHT(Table_5_UK!R18,1))</f>
        <v>zero</v>
      </c>
      <c r="AB18" s="143" t="str">
        <f>IF(Table_5_UK!S18=0,"zero",RIGHT(Table_5_UK!S18,1))</f>
        <v>1</v>
      </c>
      <c r="AC18" s="143" t="str">
        <f>IF(Table_5_UK!T18=0,"zero",RIGHT(Table_5_UK!T18,1))</f>
        <v>zero</v>
      </c>
      <c r="AD18" s="143" t="str">
        <f>IF(Table_5_UK!U18=0,"zero",RIGHT(Table_5_UK!U18,1))</f>
        <v>4</v>
      </c>
      <c r="AE18" s="143" t="str">
        <f>IF(Table_5_UK!V18=0,"zero",RIGHT(Table_5_UK!V18,1))</f>
        <v>5</v>
      </c>
      <c r="AF18" s="143" t="str">
        <f>IF(Table_5_UK!W18=0,"zero",RIGHT(Table_5_UK!W18,1))</f>
        <v>4</v>
      </c>
      <c r="AG18" s="143" t="str">
        <f>IF(Table_5_UK!X18=0,"zero",RIGHT(Table_5_UK!X18,1))</f>
        <v>zero</v>
      </c>
      <c r="AH18" s="143" t="str">
        <f>IF(Table_5_UK!Y18=0,"zero",RIGHT(Table_5_UK!Y18,1))</f>
        <v>8</v>
      </c>
      <c r="AI18" s="143" t="str">
        <f>IF(Table_5_UK!Z18=0,"zero",RIGHT(Table_5_UK!Z18,1))</f>
        <v>8</v>
      </c>
      <c r="AJ18" s="143" t="str">
        <f>IF(Table_5_UK!AA18=0,"zero",RIGHT(Table_5_UK!AA18,1))</f>
        <v>zero</v>
      </c>
      <c r="AK18" s="143" t="str">
        <f>IF(Table_5_UK!AB18=0,"zero",RIGHT(Table_5_UK!AB18,1))</f>
        <v>1</v>
      </c>
      <c r="AL18" s="143" t="str">
        <f>IF(Table_5_UK!AC18=0,"zero",RIGHT(Table_5_UK!AC18,1))</f>
        <v>1</v>
      </c>
      <c r="AM18" s="147" t="str">
        <f>IF(Table_5_UK!AD18=0,"zero",RIGHT(Table_5_UK!AD18,1))</f>
        <v>9</v>
      </c>
      <c r="AN18" s="39" t="str">
        <f>IF(Table_6_UK!H18=0,"zero",RIGHT(Table_6_UK!H18,1))</f>
        <v>zero</v>
      </c>
      <c r="AO18" s="39" t="str">
        <f>IF(Table_6_UK!I18=0,"zero",RIGHT(Table_6_UK!I18,1))</f>
        <v>zero</v>
      </c>
      <c r="AP18" s="39" t="str">
        <f>IF(Table_6_UK!J18=0,"zero",RIGHT(Table_6_UK!J18,1))</f>
        <v>zero</v>
      </c>
      <c r="AQ18" s="148" t="str">
        <f>IF(Table_6_UK!K18=0,"zero",RIGHT(Table_6_UK!K18,1))</f>
        <v>zero</v>
      </c>
      <c r="AR18" s="153" t="str">
        <f>IF(Table_7_UK!H18=0,"zero",RIGHT(Table_7_UK!H18,1))</f>
        <v>2</v>
      </c>
      <c r="AW18" s="17" t="str">
        <f>IF(Table_8_UK!H18=0,"zero",RIGHT(Table_8_UK!H18,1))</f>
        <v>2</v>
      </c>
      <c r="AX18" s="39" t="str">
        <f>IF(Table_8_UK!I18=0,"zero",RIGHT(Table_8_UK!I18,1))</f>
        <v>1</v>
      </c>
      <c r="AY18" s="39" t="str">
        <f>IF(Table_8_UK!J18=0,"zero",RIGHT(Table_8_UK!J18,1))</f>
        <v>3</v>
      </c>
      <c r="AZ18" s="39" t="str">
        <f>IF(Table_8_UK!K18=0,"zero",RIGHT(Table_8_UK!K18,1))</f>
        <v>/</v>
      </c>
      <c r="BA18" s="39" t="str">
        <f>IF(Table_8_UK!L18=0,"zero",RIGHT(Table_8_UK!L18,1))</f>
        <v>2</v>
      </c>
      <c r="BB18" s="39" t="str">
        <f>IF(Table_8_UK!M18=0,"zero",RIGHT(Table_8_UK!M18,1))</f>
        <v>3</v>
      </c>
      <c r="BC18" s="148" t="str">
        <f>IF(Table_8_UK!N18=0,"zero",RIGHT(Table_8_UK!N18,1))</f>
        <v>/</v>
      </c>
    </row>
    <row r="19" spans="3:63" x14ac:dyDescent="0.3">
      <c r="C19" s="17" t="str">
        <f>IF(Table_1_UK!H19=0,"zero",RIGHT(Table_1_UK!H19,1))</f>
        <v>0</v>
      </c>
      <c r="D19" s="39" t="str">
        <f>IF(Table_1_UK!I19=0,"zero",RIGHT(Table_1_UK!I19,1))</f>
        <v>7</v>
      </c>
      <c r="E19" s="142" t="str">
        <f>IF(Table_2_UK!H19=0,"zero",RIGHT(Table_2_UK!H19,1))</f>
        <v>zero</v>
      </c>
      <c r="F19" s="143" t="str">
        <f>IF(Table_2_UK!I19=0,"zero",RIGHT(Table_2_UK!I19,1))</f>
        <v>zero</v>
      </c>
      <c r="G19" s="143" t="str">
        <f>IF(Table_2_UK!J19=0,"zero",RIGHT(Table_2_UK!J19,1))</f>
        <v>9</v>
      </c>
      <c r="H19" s="143" t="str">
        <f>IF(Table_2_UK!K19=0,"zero",RIGHT(Table_2_UK!K19,1))</f>
        <v>zero</v>
      </c>
      <c r="I19" s="143" t="str">
        <f>IF(Table_2_UK!L19=0,"zero",RIGHT(Table_2_UK!L19,1))</f>
        <v>9</v>
      </c>
      <c r="J19" s="143" t="str">
        <f>IF(Table_2_UK!M19=0,"zero",RIGHT(Table_2_UK!M19,1))</f>
        <v>zero</v>
      </c>
      <c r="K19" s="17" t="str">
        <f>IF(Table_3_UK!H19=0,"zero",RIGHT(Table_3_UK!H19,1))</f>
        <v>0</v>
      </c>
      <c r="L19" s="148" t="str">
        <f>IF(Table_3_UK!I19=0,"zero",RIGHT(Table_3_UK!I19,1))</f>
        <v>6</v>
      </c>
      <c r="M19" s="160" t="str">
        <f>IF(Table_3_Scotland!H19=0,"zero",RIGHT(Table_3_Scotland!H19,1))</f>
        <v>7</v>
      </c>
      <c r="N19" s="158" t="str">
        <f>IF(Table_3_Scotland!I19=0,"zero",RIGHT(Table_3_Scotland!I19,1))</f>
        <v>3</v>
      </c>
      <c r="O19" s="17" t="str">
        <f>IF(Table_4_UK!H19=0,"zero",RIGHT(Table_4_UK!H19,1))</f>
        <v>zero</v>
      </c>
      <c r="P19" s="148" t="str">
        <f>IF(Table_4_UK!I19=0,"zero",RIGHT(Table_4_UK!I19,1))</f>
        <v>6</v>
      </c>
      <c r="Q19" s="143" t="str">
        <f>IF(Table_5_UK!H19=0,"zero",RIGHT(Table_5_UK!H19,1))</f>
        <v>9</v>
      </c>
      <c r="R19" s="143" t="str">
        <f>IF(Table_5_UK!I19=0,"zero",RIGHT(Table_5_UK!I19,1))</f>
        <v>zero</v>
      </c>
      <c r="S19" s="143" t="str">
        <f>IF(Table_5_UK!J19=0,"zero",RIGHT(Table_5_UK!J19,1))</f>
        <v>7</v>
      </c>
      <c r="T19" s="143" t="str">
        <f>IF(Table_5_UK!K19=0,"zero",RIGHT(Table_5_UK!K19,1))</f>
        <v>3</v>
      </c>
      <c r="U19" s="143" t="str">
        <f>IF(Table_5_UK!L19=0,"zero",RIGHT(Table_5_UK!L19,1))</f>
        <v>zero</v>
      </c>
      <c r="V19" s="143" t="str">
        <f>IF(Table_5_UK!M19=0,"zero",RIGHT(Table_5_UK!M19,1))</f>
        <v>zero</v>
      </c>
      <c r="W19" s="143" t="str">
        <f>IF(Table_5_UK!N19=0,"zero",RIGHT(Table_5_UK!N19,1))</f>
        <v>1</v>
      </c>
      <c r="X19" s="143" t="str">
        <f>IF(Table_5_UK!O19=0,"zero",RIGHT(Table_5_UK!O19,1))</f>
        <v>5</v>
      </c>
      <c r="Y19" s="143" t="str">
        <f>IF(Table_5_UK!P19=0,"zero",RIGHT(Table_5_UK!P19,1))</f>
        <v>5</v>
      </c>
      <c r="Z19" s="143" t="str">
        <f>IF(Table_5_UK!Q19=0,"zero",RIGHT(Table_5_UK!Q19,1))</f>
        <v>3</v>
      </c>
      <c r="AA19" s="143" t="str">
        <f>IF(Table_5_UK!R19=0,"zero",RIGHT(Table_5_UK!R19,1))</f>
        <v>zero</v>
      </c>
      <c r="AB19" s="143" t="str">
        <f>IF(Table_5_UK!S19=0,"zero",RIGHT(Table_5_UK!S19,1))</f>
        <v>9</v>
      </c>
      <c r="AC19" s="143" t="str">
        <f>IF(Table_5_UK!T19=0,"zero",RIGHT(Table_5_UK!T19,1))</f>
        <v>zero</v>
      </c>
      <c r="AD19" s="143" t="str">
        <f>IF(Table_5_UK!U19=0,"zero",RIGHT(Table_5_UK!U19,1))</f>
        <v>6</v>
      </c>
      <c r="AE19" s="143" t="str">
        <f>IF(Table_5_UK!V19=0,"zero",RIGHT(Table_5_UK!V19,1))</f>
        <v>6</v>
      </c>
      <c r="AF19" s="143" t="str">
        <f>IF(Table_5_UK!W19=0,"zero",RIGHT(Table_5_UK!W19,1))</f>
        <v>2</v>
      </c>
      <c r="AG19" s="143" t="str">
        <f>IF(Table_5_UK!X19=0,"zero",RIGHT(Table_5_UK!X19,1))</f>
        <v>zero</v>
      </c>
      <c r="AH19" s="143" t="str">
        <f>IF(Table_5_UK!Y19=0,"zero",RIGHT(Table_5_UK!Y19,1))</f>
        <v>zero</v>
      </c>
      <c r="AI19" s="143" t="str">
        <f>IF(Table_5_UK!Z19=0,"zero",RIGHT(Table_5_UK!Z19,1))</f>
        <v>7</v>
      </c>
      <c r="AJ19" s="143" t="str">
        <f>IF(Table_5_UK!AA19=0,"zero",RIGHT(Table_5_UK!AA19,1))</f>
        <v>zero</v>
      </c>
      <c r="AK19" s="143" t="str">
        <f>IF(Table_5_UK!AB19=0,"zero",RIGHT(Table_5_UK!AB19,1))</f>
        <v>4</v>
      </c>
      <c r="AL19" s="143" t="str">
        <f>IF(Table_5_UK!AC19=0,"zero",RIGHT(Table_5_UK!AC19,1))</f>
        <v>8</v>
      </c>
      <c r="AM19" s="147" t="str">
        <f>IF(Table_5_UK!AD19=0,"zero",RIGHT(Table_5_UK!AD19,1))</f>
        <v>0</v>
      </c>
      <c r="AN19" s="39" t="str">
        <f>IF(Table_6_UK!H19=0,"zero",RIGHT(Table_6_UK!H19,1))</f>
        <v>zero</v>
      </c>
      <c r="AO19" s="39" t="str">
        <f>IF(Table_6_UK!I19=0,"zero",RIGHT(Table_6_UK!I19,1))</f>
        <v>zero</v>
      </c>
      <c r="AP19" s="39" t="str">
        <f>IF(Table_6_UK!J19=0,"zero",RIGHT(Table_6_UK!J19,1))</f>
        <v>zero</v>
      </c>
      <c r="AQ19" s="148" t="str">
        <f>IF(Table_6_UK!K19=0,"zero",RIGHT(Table_6_UK!K19,1))</f>
        <v>zero</v>
      </c>
      <c r="AR19" s="153" t="str">
        <f>IF(Table_7_UK!H19=0,"zero",RIGHT(Table_7_UK!H19,1))</f>
        <v>4</v>
      </c>
      <c r="AW19" s="17" t="str">
        <f>IF(Table_8_UK!H19=0,"zero",RIGHT(Table_8_UK!H19,1))</f>
        <v>8</v>
      </c>
      <c r="AX19" s="39" t="str">
        <f>IF(Table_8_UK!I19=0,"zero",RIGHT(Table_8_UK!I19,1))</f>
        <v>2</v>
      </c>
      <c r="AY19" s="39" t="str">
        <f>IF(Table_8_UK!J19=0,"zero",RIGHT(Table_8_UK!J19,1))</f>
        <v>0</v>
      </c>
      <c r="AZ19" s="39" t="str">
        <f>IF(Table_8_UK!K19=0,"zero",RIGHT(Table_8_UK!K19,1))</f>
        <v>/</v>
      </c>
      <c r="BA19" s="39" t="str">
        <f>IF(Table_8_UK!L19=0,"zero",RIGHT(Table_8_UK!L19,1))</f>
        <v>5</v>
      </c>
      <c r="BB19" s="39" t="str">
        <f>IF(Table_8_UK!M19=0,"zero",RIGHT(Table_8_UK!M19,1))</f>
        <v>4</v>
      </c>
      <c r="BC19" s="148" t="str">
        <f>IF(Table_8_UK!N19=0,"zero",RIGHT(Table_8_UK!N19,1))</f>
        <v>/</v>
      </c>
    </row>
    <row r="20" spans="3:63" x14ac:dyDescent="0.3">
      <c r="C20" s="17" t="str">
        <f>IF(Table_1_UK!H20=0,"zero",RIGHT(Table_1_UK!H20,1))</f>
        <v>5</v>
      </c>
      <c r="D20" s="39" t="str">
        <f>IF(Table_1_UK!I20=0,"zero",RIGHT(Table_1_UK!I20,1))</f>
        <v>3</v>
      </c>
      <c r="E20" s="142" t="str">
        <f>IF(Table_2_UK!H20=0,"zero",RIGHT(Table_2_UK!H20,1))</f>
        <v>zero</v>
      </c>
      <c r="F20" s="143" t="str">
        <f>IF(Table_2_UK!I20=0,"zero",RIGHT(Table_2_UK!I20,1))</f>
        <v>zero</v>
      </c>
      <c r="G20" s="143" t="str">
        <f>IF(Table_2_UK!J20=0,"zero",RIGHT(Table_2_UK!J20,1))</f>
        <v>zero</v>
      </c>
      <c r="H20" s="143" t="str">
        <f>IF(Table_2_UK!K20=0,"zero",RIGHT(Table_2_UK!K20,1))</f>
        <v>zero</v>
      </c>
      <c r="I20" s="143" t="str">
        <f>IF(Table_2_UK!L20=0,"zero",RIGHT(Table_2_UK!L20,1))</f>
        <v>zero</v>
      </c>
      <c r="J20" s="143" t="str">
        <f>IF(Table_2_UK!M20=0,"zero",RIGHT(Table_2_UK!M20,1))</f>
        <v>zero</v>
      </c>
      <c r="K20" s="17" t="str">
        <f>IF(Table_3_UK!H20=0,"zero",RIGHT(Table_3_UK!H20,1))</f>
        <v>0</v>
      </c>
      <c r="L20" s="148" t="str">
        <f>IF(Table_3_UK!I20=0,"zero",RIGHT(Table_3_UK!I20,1))</f>
        <v>2</v>
      </c>
      <c r="O20" s="17" t="str">
        <f>IF(Table_4_UK!H20=0,"zero",RIGHT(Table_4_UK!H20,1))</f>
        <v>zero</v>
      </c>
      <c r="P20" s="148" t="str">
        <f>IF(Table_4_UK!I20=0,"zero",RIGHT(Table_4_UK!I20,1))</f>
        <v>zero</v>
      </c>
      <c r="Q20" s="143" t="str">
        <f>IF(Table_5_UK!H20=0,"zero",RIGHT(Table_5_UK!H20,1))</f>
        <v>zero</v>
      </c>
      <c r="R20" s="143" t="str">
        <f>IF(Table_5_UK!I20=0,"zero",RIGHT(Table_5_UK!I20,1))</f>
        <v>zero</v>
      </c>
      <c r="S20" s="143" t="str">
        <f>IF(Table_5_UK!J20=0,"zero",RIGHT(Table_5_UK!J20,1))</f>
        <v>zero</v>
      </c>
      <c r="T20" s="143" t="str">
        <f>IF(Table_5_UK!K20=0,"zero",RIGHT(Table_5_UK!K20,1))</f>
        <v>zero</v>
      </c>
      <c r="U20" s="143" t="str">
        <f>IF(Table_5_UK!L20=0,"zero",RIGHT(Table_5_UK!L20,1))</f>
        <v>zero</v>
      </c>
      <c r="V20" s="143" t="str">
        <f>IF(Table_5_UK!M20=0,"zero",RIGHT(Table_5_UK!M20,1))</f>
        <v>zero</v>
      </c>
      <c r="W20" s="143" t="str">
        <f>IF(Table_5_UK!N20=0,"zero",RIGHT(Table_5_UK!N20,1))</f>
        <v>zero</v>
      </c>
      <c r="X20" s="143" t="str">
        <f>IF(Table_5_UK!O20=0,"zero",RIGHT(Table_5_UK!O20,1))</f>
        <v>zero</v>
      </c>
      <c r="Y20" s="143" t="str">
        <f>IF(Table_5_UK!P20=0,"zero",RIGHT(Table_5_UK!P20,1))</f>
        <v>zero</v>
      </c>
      <c r="Z20" s="143" t="str">
        <f>IF(Table_5_UK!Q20=0,"zero",RIGHT(Table_5_UK!Q20,1))</f>
        <v>zero</v>
      </c>
      <c r="AA20" s="143" t="str">
        <f>IF(Table_5_UK!R20=0,"zero",RIGHT(Table_5_UK!R20,1))</f>
        <v>zero</v>
      </c>
      <c r="AB20" s="143" t="str">
        <f>IF(Table_5_UK!S20=0,"zero",RIGHT(Table_5_UK!S20,1))</f>
        <v>zero</v>
      </c>
      <c r="AC20" s="143" t="str">
        <f>IF(Table_5_UK!T20=0,"zero",RIGHT(Table_5_UK!T20,1))</f>
        <v>zero</v>
      </c>
      <c r="AD20" s="143" t="str">
        <f>IF(Table_5_UK!U20=0,"zero",RIGHT(Table_5_UK!U20,1))</f>
        <v>zero</v>
      </c>
      <c r="AE20" s="143" t="str">
        <f>IF(Table_5_UK!V20=0,"zero",RIGHT(Table_5_UK!V20,1))</f>
        <v>zero</v>
      </c>
      <c r="AF20" s="143" t="str">
        <f>IF(Table_5_UK!W20=0,"zero",RIGHT(Table_5_UK!W20,1))</f>
        <v>zero</v>
      </c>
      <c r="AG20" s="143" t="str">
        <f>IF(Table_5_UK!X20=0,"zero",RIGHT(Table_5_UK!X20,1))</f>
        <v>zero</v>
      </c>
      <c r="AH20" s="143" t="str">
        <f>IF(Table_5_UK!Y20=0,"zero",RIGHT(Table_5_UK!Y20,1))</f>
        <v>zero</v>
      </c>
      <c r="AI20" s="143" t="str">
        <f>IF(Table_5_UK!Z20=0,"zero",RIGHT(Table_5_UK!Z20,1))</f>
        <v>zero</v>
      </c>
      <c r="AJ20" s="143" t="str">
        <f>IF(Table_5_UK!AA20=0,"zero",RIGHT(Table_5_UK!AA20,1))</f>
        <v>zero</v>
      </c>
      <c r="AK20" s="143" t="str">
        <f>IF(Table_5_UK!AB20=0,"zero",RIGHT(Table_5_UK!AB20,1))</f>
        <v>zero</v>
      </c>
      <c r="AL20" s="143" t="str">
        <f>IF(Table_5_UK!AC20=0,"zero",RIGHT(Table_5_UK!AC20,1))</f>
        <v>zero</v>
      </c>
      <c r="AM20" s="147" t="str">
        <f>IF(Table_5_UK!AD20=0,"zero",RIGHT(Table_5_UK!AD20,1))</f>
        <v>zero</v>
      </c>
      <c r="AN20" s="39" t="str">
        <f>IF(Table_6_UK!H20=0,"zero",RIGHT(Table_6_UK!H20,1))</f>
        <v>zero</v>
      </c>
      <c r="AO20" s="39" t="str">
        <f>IF(Table_6_UK!I20=0,"zero",RIGHT(Table_6_UK!I20,1))</f>
        <v>zero</v>
      </c>
      <c r="AP20" s="39" t="str">
        <f>IF(Table_6_UK!J20=0,"zero",RIGHT(Table_6_UK!J20,1))</f>
        <v>zero</v>
      </c>
      <c r="AQ20" s="148" t="str">
        <f>IF(Table_6_UK!K20=0,"zero",RIGHT(Table_6_UK!K20,1))</f>
        <v>zero</v>
      </c>
      <c r="AR20" s="153" t="str">
        <f>IF(Table_7_UK!H20=0,"zero",RIGHT(Table_7_UK!H20,1))</f>
        <v>6</v>
      </c>
      <c r="AW20" s="17" t="str">
        <f>IF(Table_8_UK!H20=0,"zero",RIGHT(Table_8_UK!H20,1))</f>
        <v>zero</v>
      </c>
      <c r="AX20" s="39" t="str">
        <f>IF(Table_8_UK!I20=0,"zero",RIGHT(Table_8_UK!I20,1))</f>
        <v>zero</v>
      </c>
      <c r="AY20" s="39" t="str">
        <f>IF(Table_8_UK!J20=0,"zero",RIGHT(Table_8_UK!J20,1))</f>
        <v>zero</v>
      </c>
      <c r="AZ20" s="39" t="str">
        <f>IF(Table_8_UK!K20=0,"zero",RIGHT(Table_8_UK!K20,1))</f>
        <v>/</v>
      </c>
      <c r="BA20" s="39" t="str">
        <f>IF(Table_8_UK!L20=0,"zero",RIGHT(Table_8_UK!L20,1))</f>
        <v>zero</v>
      </c>
      <c r="BB20" s="39" t="str">
        <f>IF(Table_8_UK!M20=0,"zero",RIGHT(Table_8_UK!M20,1))</f>
        <v>zero</v>
      </c>
      <c r="BC20" s="148" t="str">
        <f>IF(Table_8_UK!N20=0,"zero",RIGHT(Table_8_UK!N20,1))</f>
        <v>/</v>
      </c>
    </row>
    <row r="21" spans="3:63" x14ac:dyDescent="0.3">
      <c r="C21" s="17" t="str">
        <f>IF(Table_1_UK!H21=0,"zero",RIGHT(Table_1_UK!H21,1))</f>
        <v>zero</v>
      </c>
      <c r="D21" s="39" t="str">
        <f>IF(Table_1_UK!I21=0,"zero",RIGHT(Table_1_UK!I21,1))</f>
        <v>zero</v>
      </c>
      <c r="E21" s="142" t="str">
        <f>IF(Table_2_UK!H21=0,"zero",RIGHT(Table_2_UK!H21,1))</f>
        <v>zero</v>
      </c>
      <c r="F21" s="143" t="str">
        <f>IF(Table_2_UK!I21=0,"zero",RIGHT(Table_2_UK!I21,1))</f>
        <v>7</v>
      </c>
      <c r="G21" s="143" t="str">
        <f>IF(Table_2_UK!J21=0,"zero",RIGHT(Table_2_UK!J21,1))</f>
        <v>7</v>
      </c>
      <c r="H21" s="143" t="str">
        <f>IF(Table_2_UK!K21=0,"zero",RIGHT(Table_2_UK!K21,1))</f>
        <v>zero</v>
      </c>
      <c r="I21" s="143" t="str">
        <f>IF(Table_2_UK!L21=0,"zero",RIGHT(Table_2_UK!L21,1))</f>
        <v>zero</v>
      </c>
      <c r="J21" s="143" t="str">
        <f>IF(Table_2_UK!M21=0,"zero",RIGHT(Table_2_UK!M21,1))</f>
        <v>zero</v>
      </c>
      <c r="K21" s="17" t="str">
        <f>IF(Table_3_UK!H21=0,"zero",RIGHT(Table_3_UK!H21,1))</f>
        <v>7</v>
      </c>
      <c r="L21" s="148" t="str">
        <f>IF(Table_3_UK!I21=0,"zero",RIGHT(Table_3_UK!I21,1))</f>
        <v>3</v>
      </c>
      <c r="O21" s="17" t="str">
        <f>IF(Table_4_UK!H21=0,"zero",RIGHT(Table_4_UK!H21,1))</f>
        <v>zero</v>
      </c>
      <c r="P21" s="148" t="str">
        <f>IF(Table_4_UK!I21=0,"zero",RIGHT(Table_4_UK!I21,1))</f>
        <v>zero</v>
      </c>
      <c r="Q21" s="143" t="str">
        <f>IF(Table_5_UK!H21=0,"zero",RIGHT(Table_5_UK!H21,1))</f>
        <v>3</v>
      </c>
      <c r="R21" s="143" t="str">
        <f>IF(Table_5_UK!I21=0,"zero",RIGHT(Table_5_UK!I21,1))</f>
        <v>zero</v>
      </c>
      <c r="S21" s="143" t="str">
        <f>IF(Table_5_UK!J21=0,"zero",RIGHT(Table_5_UK!J21,1))</f>
        <v>zero</v>
      </c>
      <c r="T21" s="143" t="str">
        <f>IF(Table_5_UK!K21=0,"zero",RIGHT(Table_5_UK!K21,1))</f>
        <v>1</v>
      </c>
      <c r="U21" s="143" t="str">
        <f>IF(Table_5_UK!L21=0,"zero",RIGHT(Table_5_UK!L21,1))</f>
        <v>zero</v>
      </c>
      <c r="V21" s="143" t="str">
        <f>IF(Table_5_UK!M21=0,"zero",RIGHT(Table_5_UK!M21,1))</f>
        <v>zero</v>
      </c>
      <c r="W21" s="143" t="str">
        <f>IF(Table_5_UK!N21=0,"zero",RIGHT(Table_5_UK!N21,1))</f>
        <v>zero</v>
      </c>
      <c r="X21" s="143" t="str">
        <f>IF(Table_5_UK!O21=0,"zero",RIGHT(Table_5_UK!O21,1))</f>
        <v>zero</v>
      </c>
      <c r="Y21" s="143" t="str">
        <f>IF(Table_5_UK!P21=0,"zero",RIGHT(Table_5_UK!P21,1))</f>
        <v>4</v>
      </c>
      <c r="Z21" s="143" t="str">
        <f>IF(Table_5_UK!Q21=0,"zero",RIGHT(Table_5_UK!Q21,1))</f>
        <v>5</v>
      </c>
      <c r="AA21" s="143" t="str">
        <f>IF(Table_5_UK!R21=0,"zero",RIGHT(Table_5_UK!R21,1))</f>
        <v>zero</v>
      </c>
      <c r="AB21" s="143" t="str">
        <f>IF(Table_5_UK!S21=0,"zero",RIGHT(Table_5_UK!S21,1))</f>
        <v>1</v>
      </c>
      <c r="AC21" s="143" t="str">
        <f>IF(Table_5_UK!T21=0,"zero",RIGHT(Table_5_UK!T21,1))</f>
        <v>zero</v>
      </c>
      <c r="AD21" s="143" t="str">
        <f>IF(Table_5_UK!U21=0,"zero",RIGHT(Table_5_UK!U21,1))</f>
        <v>5</v>
      </c>
      <c r="AE21" s="143" t="str">
        <f>IF(Table_5_UK!V21=0,"zero",RIGHT(Table_5_UK!V21,1))</f>
        <v>7</v>
      </c>
      <c r="AF21" s="143" t="str">
        <f>IF(Table_5_UK!W21=0,"zero",RIGHT(Table_5_UK!W21,1))</f>
        <v>2</v>
      </c>
      <c r="AG21" s="143" t="str">
        <f>IF(Table_5_UK!X21=0,"zero",RIGHT(Table_5_UK!X21,1))</f>
        <v>zero</v>
      </c>
      <c r="AH21" s="143" t="str">
        <f>IF(Table_5_UK!Y21=0,"zero",RIGHT(Table_5_UK!Y21,1))</f>
        <v>zero</v>
      </c>
      <c r="AI21" s="143" t="str">
        <f>IF(Table_5_UK!Z21=0,"zero",RIGHT(Table_5_UK!Z21,1))</f>
        <v>5</v>
      </c>
      <c r="AJ21" s="143" t="str">
        <f>IF(Table_5_UK!AA21=0,"zero",RIGHT(Table_5_UK!AA21,1))</f>
        <v>zero</v>
      </c>
      <c r="AK21" s="143" t="str">
        <f>IF(Table_5_UK!AB21=0,"zero",RIGHT(Table_5_UK!AB21,1))</f>
        <v>3</v>
      </c>
      <c r="AL21" s="143" t="str">
        <f>IF(Table_5_UK!AC21=0,"zero",RIGHT(Table_5_UK!AC21,1))</f>
        <v>5</v>
      </c>
      <c r="AM21" s="147" t="str">
        <f>IF(Table_5_UK!AD21=0,"zero",RIGHT(Table_5_UK!AD21,1))</f>
        <v>7</v>
      </c>
      <c r="AN21" s="39" t="str">
        <f>IF(Table_6_UK!H21=0,"zero",RIGHT(Table_6_UK!H21,1))</f>
        <v>zero</v>
      </c>
      <c r="AO21" s="39" t="str">
        <f>IF(Table_6_UK!I21=0,"zero",RIGHT(Table_6_UK!I21,1))</f>
        <v>zero</v>
      </c>
      <c r="AP21" s="39" t="str">
        <f>IF(Table_6_UK!J21=0,"zero",RIGHT(Table_6_UK!J21,1))</f>
        <v>zero</v>
      </c>
      <c r="AQ21" s="148" t="str">
        <f>IF(Table_6_UK!K21=0,"zero",RIGHT(Table_6_UK!K21,1))</f>
        <v>zero</v>
      </c>
      <c r="AR21" s="153" t="str">
        <f>IF(Table_7_UK!H21=0,"zero",RIGHT(Table_7_UK!H21,1))</f>
        <v>1</v>
      </c>
      <c r="AW21" s="17" t="str">
        <f>IF(Table_8_UK!H21=0,"zero",RIGHT(Table_8_UK!H21,1))</f>
        <v>9</v>
      </c>
      <c r="AX21" s="39" t="str">
        <f>IF(Table_8_UK!I21=0,"zero",RIGHT(Table_8_UK!I21,1))</f>
        <v>5</v>
      </c>
      <c r="AY21" s="39" t="str">
        <f>IF(Table_8_UK!J21=0,"zero",RIGHT(Table_8_UK!J21,1))</f>
        <v>4</v>
      </c>
      <c r="AZ21" s="39" t="str">
        <f>IF(Table_8_UK!K21=0,"zero",RIGHT(Table_8_UK!K21,1))</f>
        <v>/</v>
      </c>
      <c r="BA21" s="39" t="str">
        <f>IF(Table_8_UK!L21=0,"zero",RIGHT(Table_8_UK!L21,1))</f>
        <v>7</v>
      </c>
      <c r="BB21" s="39" t="str">
        <f>IF(Table_8_UK!M21=0,"zero",RIGHT(Table_8_UK!M21,1))</f>
        <v>7</v>
      </c>
      <c r="BC21" s="148" t="str">
        <f>IF(Table_8_UK!N21=0,"zero",RIGHT(Table_8_UK!N21,1))</f>
        <v>/</v>
      </c>
    </row>
    <row r="22" spans="3:63" x14ac:dyDescent="0.3">
      <c r="C22" s="17" t="str">
        <f>IF(Table_1_UK!H22=0,"zero",RIGHT(Table_1_UK!H22,1))</f>
        <v>2</v>
      </c>
      <c r="D22" s="39" t="str">
        <f>IF(Table_1_UK!I22=0,"zero",RIGHT(Table_1_UK!I22,1))</f>
        <v>2</v>
      </c>
      <c r="E22" s="142" t="str">
        <f>IF(Table_2_UK!H22=0,"zero",RIGHT(Table_2_UK!H22,1))</f>
        <v>5</v>
      </c>
      <c r="F22" s="143" t="str">
        <f>IF(Table_2_UK!I22=0,"zero",RIGHT(Table_2_UK!I22,1))</f>
        <v>5</v>
      </c>
      <c r="G22" s="143" t="str">
        <f>IF(Table_2_UK!J22=0,"zero",RIGHT(Table_2_UK!J22,1))</f>
        <v>2</v>
      </c>
      <c r="H22" s="143" t="str">
        <f>IF(Table_2_UK!K22=0,"zero",RIGHT(Table_2_UK!K22,1))</f>
        <v>zero</v>
      </c>
      <c r="I22" s="143" t="str">
        <f>IF(Table_2_UK!L22=0,"zero",RIGHT(Table_2_UK!L22,1))</f>
        <v>2</v>
      </c>
      <c r="J22" s="143" t="str">
        <f>IF(Table_2_UK!M22=0,"zero",RIGHT(Table_2_UK!M22,1))</f>
        <v>zero</v>
      </c>
      <c r="K22" s="17" t="str">
        <f>IF(Table_3_UK!H22=0,"zero",RIGHT(Table_3_UK!H22,1))</f>
        <v>zero</v>
      </c>
      <c r="L22" s="148" t="str">
        <f>IF(Table_3_UK!I22=0,"zero",RIGHT(Table_3_UK!I22,1))</f>
        <v>zero</v>
      </c>
      <c r="O22" s="17" t="str">
        <f>IF(Table_4_UK!H22=0,"zero",RIGHT(Table_4_UK!H22,1))</f>
        <v>zero</v>
      </c>
      <c r="P22" s="148" t="str">
        <f>IF(Table_4_UK!I22=0,"zero",RIGHT(Table_4_UK!I22,1))</f>
        <v>3</v>
      </c>
      <c r="Q22" s="143" t="str">
        <f>IF(Table_5_UK!H22=0,"zero",RIGHT(Table_5_UK!H22,1))</f>
        <v>zero</v>
      </c>
      <c r="R22" s="143" t="str">
        <f>IF(Table_5_UK!I22=0,"zero",RIGHT(Table_5_UK!I22,1))</f>
        <v>zero</v>
      </c>
      <c r="S22" s="143" t="str">
        <f>IF(Table_5_UK!J22=0,"zero",RIGHT(Table_5_UK!J22,1))</f>
        <v>zero</v>
      </c>
      <c r="T22" s="143" t="str">
        <f>IF(Table_5_UK!K22=0,"zero",RIGHT(Table_5_UK!K22,1))</f>
        <v>zero</v>
      </c>
      <c r="U22" s="143" t="str">
        <f>IF(Table_5_UK!L22=0,"zero",RIGHT(Table_5_UK!L22,1))</f>
        <v>zero</v>
      </c>
      <c r="V22" s="143" t="str">
        <f>IF(Table_5_UK!M22=0,"zero",RIGHT(Table_5_UK!M22,1))</f>
        <v>zero</v>
      </c>
      <c r="W22" s="143" t="str">
        <f>IF(Table_5_UK!N22=0,"zero",RIGHT(Table_5_UK!N22,1))</f>
        <v>zero</v>
      </c>
      <c r="X22" s="143" t="str">
        <f>IF(Table_5_UK!O22=0,"zero",RIGHT(Table_5_UK!O22,1))</f>
        <v>zero</v>
      </c>
      <c r="Y22" s="143" t="str">
        <f>IF(Table_5_UK!P22=0,"zero",RIGHT(Table_5_UK!P22,1))</f>
        <v>zero</v>
      </c>
      <c r="Z22" s="143" t="str">
        <f>IF(Table_5_UK!Q22=0,"zero",RIGHT(Table_5_UK!Q22,1))</f>
        <v>zero</v>
      </c>
      <c r="AA22" s="143" t="str">
        <f>IF(Table_5_UK!R22=0,"zero",RIGHT(Table_5_UK!R22,1))</f>
        <v>zero</v>
      </c>
      <c r="AB22" s="143" t="str">
        <f>IF(Table_5_UK!S22=0,"zero",RIGHT(Table_5_UK!S22,1))</f>
        <v>zero</v>
      </c>
      <c r="AC22" s="143" t="str">
        <f>IF(Table_5_UK!T22=0,"zero",RIGHT(Table_5_UK!T22,1))</f>
        <v>zero</v>
      </c>
      <c r="AD22" s="143" t="str">
        <f>IF(Table_5_UK!U22=0,"zero",RIGHT(Table_5_UK!U22,1))</f>
        <v>zero</v>
      </c>
      <c r="AE22" s="143" t="str">
        <f>IF(Table_5_UK!V22=0,"zero",RIGHT(Table_5_UK!V22,1))</f>
        <v>zero</v>
      </c>
      <c r="AF22" s="143" t="str">
        <f>IF(Table_5_UK!W22=0,"zero",RIGHT(Table_5_UK!W22,1))</f>
        <v>zero</v>
      </c>
      <c r="AG22" s="143" t="str">
        <f>IF(Table_5_UK!X22=0,"zero",RIGHT(Table_5_UK!X22,1))</f>
        <v>zero</v>
      </c>
      <c r="AH22" s="143" t="str">
        <f>IF(Table_5_UK!Y22=0,"zero",RIGHT(Table_5_UK!Y22,1))</f>
        <v>zero</v>
      </c>
      <c r="AI22" s="143" t="str">
        <f>IF(Table_5_UK!Z22=0,"zero",RIGHT(Table_5_UK!Z22,1))</f>
        <v>zero</v>
      </c>
      <c r="AJ22" s="143" t="str">
        <f>IF(Table_5_UK!AA22=0,"zero",RIGHT(Table_5_UK!AA22,1))</f>
        <v>zero</v>
      </c>
      <c r="AK22" s="143" t="str">
        <f>IF(Table_5_UK!AB22=0,"zero",RIGHT(Table_5_UK!AB22,1))</f>
        <v>zero</v>
      </c>
      <c r="AL22" s="143" t="str">
        <f>IF(Table_5_UK!AC22=0,"zero",RIGHT(Table_5_UK!AC22,1))</f>
        <v>zero</v>
      </c>
      <c r="AM22" s="147" t="str">
        <f>IF(Table_5_UK!AD22=0,"zero",RIGHT(Table_5_UK!AD22,1))</f>
        <v>zero</v>
      </c>
      <c r="AN22" s="39" t="str">
        <f>IF(Table_6_UK!H22=0,"zero",RIGHT(Table_6_UK!H22,1))</f>
        <v>zero</v>
      </c>
      <c r="AO22" s="39" t="str">
        <f>IF(Table_6_UK!I22=0,"zero",RIGHT(Table_6_UK!I22,1))</f>
        <v>zero</v>
      </c>
      <c r="AP22" s="39" t="str">
        <f>IF(Table_6_UK!J22=0,"zero",RIGHT(Table_6_UK!J22,1))</f>
        <v>zero</v>
      </c>
      <c r="AQ22" s="148" t="str">
        <f>IF(Table_6_UK!K22=0,"zero",RIGHT(Table_6_UK!K22,1))</f>
        <v>zero</v>
      </c>
      <c r="AR22" s="153" t="str">
        <f>IF(Table_7_UK!H22=0,"zero",RIGHT(Table_7_UK!H22,1))</f>
        <v>7</v>
      </c>
      <c r="AW22" s="17" t="str">
        <f>IF(Table_8_UK!H22=0,"zero",RIGHT(Table_8_UK!H22,1))</f>
        <v>zero</v>
      </c>
      <c r="AX22" s="39" t="str">
        <f>IF(Table_8_UK!I22=0,"zero",RIGHT(Table_8_UK!I22,1))</f>
        <v>zero</v>
      </c>
      <c r="AY22" s="39" t="str">
        <f>IF(Table_8_UK!J22=0,"zero",RIGHT(Table_8_UK!J22,1))</f>
        <v>zero</v>
      </c>
      <c r="AZ22" s="39" t="str">
        <f>IF(Table_8_UK!K22=0,"zero",RIGHT(Table_8_UK!K22,1))</f>
        <v>/</v>
      </c>
      <c r="BA22" s="39" t="str">
        <f>IF(Table_8_UK!L22=0,"zero",RIGHT(Table_8_UK!L22,1))</f>
        <v>zero</v>
      </c>
      <c r="BB22" s="39" t="str">
        <f>IF(Table_8_UK!M22=0,"zero",RIGHT(Table_8_UK!M22,1))</f>
        <v>zero</v>
      </c>
      <c r="BC22" s="148" t="str">
        <f>IF(Table_8_UK!N22=0,"zero",RIGHT(Table_8_UK!N22,1))</f>
        <v>/</v>
      </c>
    </row>
    <row r="23" spans="3:63" x14ac:dyDescent="0.3">
      <c r="C23" s="17" t="str">
        <f>IF(Table_1_UK!H23=0,"zero",RIGHT(Table_1_UK!H23,1))</f>
        <v>zero</v>
      </c>
      <c r="D23" s="39" t="str">
        <f>IF(Table_1_UK!I23=0,"zero",RIGHT(Table_1_UK!I23,1))</f>
        <v>zero</v>
      </c>
      <c r="E23" s="142" t="str">
        <f>IF(Table_2_UK!H23=0,"zero",RIGHT(Table_2_UK!H23,1))</f>
        <v>zero</v>
      </c>
      <c r="F23" s="143" t="str">
        <f>IF(Table_2_UK!I23=0,"zero",RIGHT(Table_2_UK!I23,1))</f>
        <v>zero</v>
      </c>
      <c r="G23" s="143" t="str">
        <f>IF(Table_2_UK!J23=0,"zero",RIGHT(Table_2_UK!J23,1))</f>
        <v>zero</v>
      </c>
      <c r="H23" s="143" t="str">
        <f>IF(Table_2_UK!K23=0,"zero",RIGHT(Table_2_UK!K23,1))</f>
        <v>zero</v>
      </c>
      <c r="I23" s="143" t="str">
        <f>IF(Table_2_UK!L23=0,"zero",RIGHT(Table_2_UK!L23,1))</f>
        <v>zero</v>
      </c>
      <c r="J23" s="143" t="str">
        <f>IF(Table_2_UK!M23=0,"zero",RIGHT(Table_2_UK!M23,1))</f>
        <v>zero</v>
      </c>
      <c r="K23" s="17" t="str">
        <f>IF(Table_3_UK!H23=0,"zero",RIGHT(Table_3_UK!H23,1))</f>
        <v>1</v>
      </c>
      <c r="L23" s="148" t="str">
        <f>IF(Table_3_UK!I23=0,"zero",RIGHT(Table_3_UK!I23,1))</f>
        <v>2</v>
      </c>
      <c r="O23" s="17" t="str">
        <f>IF(Table_4_UK!H23=0,"zero",RIGHT(Table_4_UK!H23,1))</f>
        <v>zero</v>
      </c>
      <c r="P23" s="148" t="str">
        <f>IF(Table_4_UK!I23=0,"zero",RIGHT(Table_4_UK!I23,1))</f>
        <v>zero</v>
      </c>
      <c r="Q23" s="143" t="str">
        <f>IF(Table_5_UK!H23=0,"zero",RIGHT(Table_5_UK!H23,1))</f>
        <v>1</v>
      </c>
      <c r="R23" s="143" t="str">
        <f>IF(Table_5_UK!I23=0,"zero",RIGHT(Table_5_UK!I23,1))</f>
        <v>1</v>
      </c>
      <c r="S23" s="143" t="str">
        <f>IF(Table_5_UK!J23=0,"zero",RIGHT(Table_5_UK!J23,1))</f>
        <v>zero</v>
      </c>
      <c r="T23" s="143" t="str">
        <f>IF(Table_5_UK!K23=0,"zero",RIGHT(Table_5_UK!K23,1))</f>
        <v>8</v>
      </c>
      <c r="U23" s="143" t="str">
        <f>IF(Table_5_UK!L23=0,"zero",RIGHT(Table_5_UK!L23,1))</f>
        <v>zero</v>
      </c>
      <c r="V23" s="143" t="str">
        <f>IF(Table_5_UK!M23=0,"zero",RIGHT(Table_5_UK!M23,1))</f>
        <v>zero</v>
      </c>
      <c r="W23" s="143" t="str">
        <f>IF(Table_5_UK!N23=0,"zero",RIGHT(Table_5_UK!N23,1))</f>
        <v>zero</v>
      </c>
      <c r="X23" s="143" t="str">
        <f>IF(Table_5_UK!O23=0,"zero",RIGHT(Table_5_UK!O23,1))</f>
        <v>3</v>
      </c>
      <c r="Y23" s="143" t="str">
        <f>IF(Table_5_UK!P23=0,"zero",RIGHT(Table_5_UK!P23,1))</f>
        <v>3</v>
      </c>
      <c r="Z23" s="143" t="str">
        <f>IF(Table_5_UK!Q23=0,"zero",RIGHT(Table_5_UK!Q23,1))</f>
        <v>1</v>
      </c>
      <c r="AA23" s="143" t="str">
        <f>IF(Table_5_UK!R23=0,"zero",RIGHT(Table_5_UK!R23,1))</f>
        <v>8</v>
      </c>
      <c r="AB23" s="143" t="str">
        <f>IF(Table_5_UK!S23=0,"zero",RIGHT(Table_5_UK!S23,1))</f>
        <v>zero</v>
      </c>
      <c r="AC23" s="143" t="str">
        <f>IF(Table_5_UK!T23=0,"zero",RIGHT(Table_5_UK!T23,1))</f>
        <v>zero</v>
      </c>
      <c r="AD23" s="143" t="str">
        <f>IF(Table_5_UK!U23=0,"zero",RIGHT(Table_5_UK!U23,1))</f>
        <v>4</v>
      </c>
      <c r="AE23" s="143" t="str">
        <f>IF(Table_5_UK!V23=0,"zero",RIGHT(Table_5_UK!V23,1))</f>
        <v>8</v>
      </c>
      <c r="AF23" s="143" t="str">
        <f>IF(Table_5_UK!W23=0,"zero",RIGHT(Table_5_UK!W23,1))</f>
        <v>8</v>
      </c>
      <c r="AG23" s="143" t="str">
        <f>IF(Table_5_UK!X23=0,"zero",RIGHT(Table_5_UK!X23,1))</f>
        <v>zero</v>
      </c>
      <c r="AH23" s="143" t="str">
        <f>IF(Table_5_UK!Y23=0,"zero",RIGHT(Table_5_UK!Y23,1))</f>
        <v>2</v>
      </c>
      <c r="AI23" s="143" t="str">
        <f>IF(Table_5_UK!Z23=0,"zero",RIGHT(Table_5_UK!Z23,1))</f>
        <v>9</v>
      </c>
      <c r="AJ23" s="143" t="str">
        <f>IF(Table_5_UK!AA23=0,"zero",RIGHT(Table_5_UK!AA23,1))</f>
        <v>1</v>
      </c>
      <c r="AK23" s="143" t="str">
        <f>IF(Table_5_UK!AB23=0,"zero",RIGHT(Table_5_UK!AB23,1))</f>
        <v>6</v>
      </c>
      <c r="AL23" s="143" t="str">
        <f>IF(Table_5_UK!AC23=0,"zero",RIGHT(Table_5_UK!AC23,1))</f>
        <v>0</v>
      </c>
      <c r="AM23" s="147" t="str">
        <f>IF(Table_5_UK!AD23=0,"zero",RIGHT(Table_5_UK!AD23,1))</f>
        <v>0</v>
      </c>
      <c r="AN23" s="39" t="str">
        <f>IF(Table_6_UK!H23=0,"zero",RIGHT(Table_6_UK!H23,1))</f>
        <v>zero</v>
      </c>
      <c r="AO23" s="39" t="str">
        <f>IF(Table_6_UK!I23=0,"zero",RIGHT(Table_6_UK!I23,1))</f>
        <v>zero</v>
      </c>
      <c r="AP23" s="39" t="str">
        <f>IF(Table_6_UK!J23=0,"zero",RIGHT(Table_6_UK!J23,1))</f>
        <v>zero</v>
      </c>
      <c r="AQ23" s="148" t="str">
        <f>IF(Table_6_UK!K23=0,"zero",RIGHT(Table_6_UK!K23,1))</f>
        <v>zero</v>
      </c>
      <c r="AR23" s="153" t="str">
        <f>IF(Table_7_UK!H23=0,"zero",RIGHT(Table_7_UK!H23,1))</f>
        <v>3</v>
      </c>
      <c r="AW23" s="17" t="str">
        <f>IF(Table_8_UK!H23=0,"zero",RIGHT(Table_8_UK!H23,1))</f>
        <v>9</v>
      </c>
      <c r="AX23" s="39" t="str">
        <f>IF(Table_8_UK!I23=0,"zero",RIGHT(Table_8_UK!I23,1))</f>
        <v>9</v>
      </c>
      <c r="AY23" s="39" t="str">
        <f>IF(Table_8_UK!J23=0,"zero",RIGHT(Table_8_UK!J23,1))</f>
        <v>8</v>
      </c>
      <c r="AZ23" s="39" t="str">
        <f>IF(Table_8_UK!K23=0,"zero",RIGHT(Table_8_UK!K23,1))</f>
        <v>/</v>
      </c>
      <c r="BA23" s="39" t="str">
        <f>IF(Table_8_UK!L23=0,"zero",RIGHT(Table_8_UK!L23,1))</f>
        <v>3</v>
      </c>
      <c r="BB23" s="39" t="str">
        <f>IF(Table_8_UK!M23=0,"zero",RIGHT(Table_8_UK!M23,1))</f>
        <v>5</v>
      </c>
      <c r="BC23" s="148" t="str">
        <f>IF(Table_8_UK!N23=0,"zero",RIGHT(Table_8_UK!N23,1))</f>
        <v>/</v>
      </c>
    </row>
    <row r="24" spans="3:63" x14ac:dyDescent="0.3">
      <c r="C24" s="17" t="str">
        <f>IF(Table_1_UK!H24=0,"zero",RIGHT(Table_1_UK!H24,1))</f>
        <v>8</v>
      </c>
      <c r="D24" s="39" t="str">
        <f>IF(Table_1_UK!I24=0,"zero",RIGHT(Table_1_UK!I24,1))</f>
        <v>8</v>
      </c>
      <c r="E24" s="160" t="str">
        <f>IF(Table_2_UK!H24=0,"zero",RIGHT(Table_2_UK!H24,1))</f>
        <v>1</v>
      </c>
      <c r="F24" s="158" t="str">
        <f>IF(Table_2_UK!I24=0,"zero",RIGHT(Table_2_UK!I24,1))</f>
        <v>3</v>
      </c>
      <c r="G24" s="158" t="str">
        <f>IF(Table_2_UK!J24=0,"zero",RIGHT(Table_2_UK!J24,1))</f>
        <v>5</v>
      </c>
      <c r="H24" s="158" t="str">
        <f>IF(Table_2_UK!K24=0,"zero",RIGHT(Table_2_UK!K24,1))</f>
        <v>0</v>
      </c>
      <c r="I24" s="158" t="str">
        <f>IF(Table_2_UK!L24=0,"zero",RIGHT(Table_2_UK!L24,1))</f>
        <v>9</v>
      </c>
      <c r="J24" s="159" t="str">
        <f>IF(Table_2_UK!M24=0,"zero",RIGHT(Table_2_UK!M24,1))</f>
        <v>zero</v>
      </c>
      <c r="K24" s="17" t="str">
        <f>IF(Table_3_UK!H24=0,"zero",RIGHT(Table_3_UK!H24,1))</f>
        <v>zero</v>
      </c>
      <c r="L24" s="148" t="str">
        <f>IF(Table_3_UK!I24=0,"zero",RIGHT(Table_3_UK!I24,1))</f>
        <v>zero</v>
      </c>
      <c r="O24" s="17" t="str">
        <f>IF(Table_4_UK!H24=0,"zero",RIGHT(Table_4_UK!H24,1))</f>
        <v>zero</v>
      </c>
      <c r="P24" s="148" t="str">
        <f>IF(Table_4_UK!I24=0,"zero",RIGHT(Table_4_UK!I24,1))</f>
        <v>zero</v>
      </c>
      <c r="Q24" s="143" t="str">
        <f>IF(Table_5_UK!H24=0,"zero",RIGHT(Table_5_UK!H24,1))</f>
        <v>8</v>
      </c>
      <c r="R24" s="143" t="str">
        <f>IF(Table_5_UK!I24=0,"zero",RIGHT(Table_5_UK!I24,1))</f>
        <v>zero</v>
      </c>
      <c r="S24" s="143" t="str">
        <f>IF(Table_5_UK!J24=0,"zero",RIGHT(Table_5_UK!J24,1))</f>
        <v>zero</v>
      </c>
      <c r="T24" s="143" t="str">
        <f>IF(Table_5_UK!K24=0,"zero",RIGHT(Table_5_UK!K24,1))</f>
        <v>9</v>
      </c>
      <c r="U24" s="143" t="str">
        <f>IF(Table_5_UK!L24=0,"zero",RIGHT(Table_5_UK!L24,1))</f>
        <v>zero</v>
      </c>
      <c r="V24" s="143" t="str">
        <f>IF(Table_5_UK!M24=0,"zero",RIGHT(Table_5_UK!M24,1))</f>
        <v>zero</v>
      </c>
      <c r="W24" s="143" t="str">
        <f>IF(Table_5_UK!N24=0,"zero",RIGHT(Table_5_UK!N24,1))</f>
        <v>zero</v>
      </c>
      <c r="X24" s="143" t="str">
        <f>IF(Table_5_UK!O24=0,"zero",RIGHT(Table_5_UK!O24,1))</f>
        <v>zero</v>
      </c>
      <c r="Y24" s="143" t="str">
        <f>IF(Table_5_UK!P24=0,"zero",RIGHT(Table_5_UK!P24,1))</f>
        <v>7</v>
      </c>
      <c r="Z24" s="143" t="str">
        <f>IF(Table_5_UK!Q24=0,"zero",RIGHT(Table_5_UK!Q24,1))</f>
        <v>3</v>
      </c>
      <c r="AA24" s="143" t="str">
        <f>IF(Table_5_UK!R24=0,"zero",RIGHT(Table_5_UK!R24,1))</f>
        <v>zero</v>
      </c>
      <c r="AB24" s="143" t="str">
        <f>IF(Table_5_UK!S24=0,"zero",RIGHT(Table_5_UK!S24,1))</f>
        <v>6</v>
      </c>
      <c r="AC24" s="143" t="str">
        <f>IF(Table_5_UK!T24=0,"zero",RIGHT(Table_5_UK!T24,1))</f>
        <v>zero</v>
      </c>
      <c r="AD24" s="143" t="str">
        <f>IF(Table_5_UK!U24=0,"zero",RIGHT(Table_5_UK!U24,1))</f>
        <v>1</v>
      </c>
      <c r="AE24" s="143" t="str">
        <f>IF(Table_5_UK!V24=0,"zero",RIGHT(Table_5_UK!V24,1))</f>
        <v>4</v>
      </c>
      <c r="AF24" s="143" t="str">
        <f>IF(Table_5_UK!W24=0,"zero",RIGHT(Table_5_UK!W24,1))</f>
        <v>5</v>
      </c>
      <c r="AG24" s="143" t="str">
        <f>IF(Table_5_UK!X24=0,"zero",RIGHT(Table_5_UK!X24,1))</f>
        <v>zero</v>
      </c>
      <c r="AH24" s="143" t="str">
        <f>IF(Table_5_UK!Y24=0,"zero",RIGHT(Table_5_UK!Y24,1))</f>
        <v>4</v>
      </c>
      <c r="AI24" s="143" t="str">
        <f>IF(Table_5_UK!Z24=0,"zero",RIGHT(Table_5_UK!Z24,1))</f>
        <v>7</v>
      </c>
      <c r="AJ24" s="143" t="str">
        <f>IF(Table_5_UK!AA24=0,"zero",RIGHT(Table_5_UK!AA24,1))</f>
        <v>zero</v>
      </c>
      <c r="AK24" s="143" t="str">
        <f>IF(Table_5_UK!AB24=0,"zero",RIGHT(Table_5_UK!AB24,1))</f>
        <v>zero</v>
      </c>
      <c r="AL24" s="143" t="str">
        <f>IF(Table_5_UK!AC24=0,"zero",RIGHT(Table_5_UK!AC24,1))</f>
        <v>6</v>
      </c>
      <c r="AM24" s="147" t="str">
        <f>IF(Table_5_UK!AD24=0,"zero",RIGHT(Table_5_UK!AD24,1))</f>
        <v>3</v>
      </c>
      <c r="AN24" s="39" t="str">
        <f>IF(Table_6_UK!H24=0,"zero",RIGHT(Table_6_UK!H24,1))</f>
        <v>zero</v>
      </c>
      <c r="AO24" s="39" t="str">
        <f>IF(Table_6_UK!I24=0,"zero",RIGHT(Table_6_UK!I24,1))</f>
        <v>zero</v>
      </c>
      <c r="AP24" s="39" t="str">
        <f>IF(Table_6_UK!J24=0,"zero",RIGHT(Table_6_UK!J24,1))</f>
        <v>zero</v>
      </c>
      <c r="AQ24" s="148" t="str">
        <f>IF(Table_6_UK!K24=0,"zero",RIGHT(Table_6_UK!K24,1))</f>
        <v>zero</v>
      </c>
      <c r="AR24" s="153" t="str">
        <f>IF(Table_7_UK!H24=0,"zero",RIGHT(Table_7_UK!H24,1))</f>
        <v>zero</v>
      </c>
      <c r="AW24" s="17" t="str">
        <f>IF(Table_8_UK!H24=0,"zero",RIGHT(Table_8_UK!H24,1))</f>
        <v>4</v>
      </c>
      <c r="AX24" s="39" t="str">
        <f>IF(Table_8_UK!I24=0,"zero",RIGHT(Table_8_UK!I24,1))</f>
        <v>6</v>
      </c>
      <c r="AY24" s="39" t="str">
        <f>IF(Table_8_UK!J24=0,"zero",RIGHT(Table_8_UK!J24,1))</f>
        <v>0</v>
      </c>
      <c r="AZ24" s="39" t="str">
        <f>IF(Table_8_UK!K24=0,"zero",RIGHT(Table_8_UK!K24,1))</f>
        <v>/</v>
      </c>
      <c r="BA24" s="39" t="str">
        <f>IF(Table_8_UK!L24=0,"zero",RIGHT(Table_8_UK!L24,1))</f>
        <v>7</v>
      </c>
      <c r="BB24" s="39" t="str">
        <f>IF(Table_8_UK!M24=0,"zero",RIGHT(Table_8_UK!M24,1))</f>
        <v>8</v>
      </c>
      <c r="BC24" s="148" t="str">
        <f>IF(Table_8_UK!N24=0,"zero",RIGHT(Table_8_UK!N24,1))</f>
        <v>/</v>
      </c>
    </row>
    <row r="25" spans="3:63" x14ac:dyDescent="0.3">
      <c r="C25" s="17" t="str">
        <f>IF(Table_1_UK!H25=0,"zero",RIGHT(Table_1_UK!H25,1))</f>
        <v>9</v>
      </c>
      <c r="D25" s="39" t="str">
        <f>IF(Table_1_UK!I25=0,"zero",RIGHT(Table_1_UK!I25,1))</f>
        <v>5</v>
      </c>
      <c r="E25" s="17"/>
      <c r="K25" s="17" t="str">
        <f>IF(Table_3_UK!H25=0,"zero",RIGHT(Table_3_UK!H25,1))</f>
        <v>zero</v>
      </c>
      <c r="L25" s="148" t="str">
        <f>IF(Table_3_UK!I25=0,"zero",RIGHT(Table_3_UK!I25,1))</f>
        <v>zero</v>
      </c>
      <c r="O25" s="17" t="str">
        <f>IF(Table_4_UK!H25=0,"zero",RIGHT(Table_4_UK!H25,1))</f>
        <v>8</v>
      </c>
      <c r="P25" s="148" t="str">
        <f>IF(Table_4_UK!I25=0,"zero",RIGHT(Table_4_UK!I25,1))</f>
        <v>4</v>
      </c>
      <c r="Q25" s="143" t="str">
        <f>IF(Table_5_UK!H25=0,"zero",RIGHT(Table_5_UK!H25,1))</f>
        <v>4</v>
      </c>
      <c r="R25" s="143" t="str">
        <f>IF(Table_5_UK!I25=0,"zero",RIGHT(Table_5_UK!I25,1))</f>
        <v>zero</v>
      </c>
      <c r="S25" s="143" t="str">
        <f>IF(Table_5_UK!J25=0,"zero",RIGHT(Table_5_UK!J25,1))</f>
        <v>zero</v>
      </c>
      <c r="T25" s="143" t="str">
        <f>IF(Table_5_UK!K25=0,"zero",RIGHT(Table_5_UK!K25,1))</f>
        <v>6</v>
      </c>
      <c r="U25" s="143" t="str">
        <f>IF(Table_5_UK!L25=0,"zero",RIGHT(Table_5_UK!L25,1))</f>
        <v>zero</v>
      </c>
      <c r="V25" s="143" t="str">
        <f>IF(Table_5_UK!M25=0,"zero",RIGHT(Table_5_UK!M25,1))</f>
        <v>zero</v>
      </c>
      <c r="W25" s="143" t="str">
        <f>IF(Table_5_UK!N25=0,"zero",RIGHT(Table_5_UK!N25,1))</f>
        <v>zero</v>
      </c>
      <c r="X25" s="143" t="str">
        <f>IF(Table_5_UK!O25=0,"zero",RIGHT(Table_5_UK!O25,1))</f>
        <v>zero</v>
      </c>
      <c r="Y25" s="143" t="str">
        <f>IF(Table_5_UK!P25=0,"zero",RIGHT(Table_5_UK!P25,1))</f>
        <v>0</v>
      </c>
      <c r="Z25" s="143" t="str">
        <f>IF(Table_5_UK!Q25=0,"zero",RIGHT(Table_5_UK!Q25,1))</f>
        <v>1</v>
      </c>
      <c r="AA25" s="143" t="str">
        <f>IF(Table_5_UK!R25=0,"zero",RIGHT(Table_5_UK!R25,1))</f>
        <v>zero</v>
      </c>
      <c r="AB25" s="143" t="str">
        <f>IF(Table_5_UK!S25=0,"zero",RIGHT(Table_5_UK!S25,1))</f>
        <v>8</v>
      </c>
      <c r="AC25" s="143" t="str">
        <f>IF(Table_5_UK!T25=0,"zero",RIGHT(Table_5_UK!T25,1))</f>
        <v>zero</v>
      </c>
      <c r="AD25" s="143" t="str">
        <f>IF(Table_5_UK!U25=0,"zero",RIGHT(Table_5_UK!U25,1))</f>
        <v>3</v>
      </c>
      <c r="AE25" s="143" t="str">
        <f>IF(Table_5_UK!V25=0,"zero",RIGHT(Table_5_UK!V25,1))</f>
        <v>2</v>
      </c>
      <c r="AF25" s="143" t="str">
        <f>IF(Table_5_UK!W25=0,"zero",RIGHT(Table_5_UK!W25,1))</f>
        <v>1</v>
      </c>
      <c r="AG25" s="143" t="str">
        <f>IF(Table_5_UK!X25=0,"zero",RIGHT(Table_5_UK!X25,1))</f>
        <v>zero</v>
      </c>
      <c r="AH25" s="143" t="str">
        <f>IF(Table_5_UK!Y25=0,"zero",RIGHT(Table_5_UK!Y25,1))</f>
        <v>6</v>
      </c>
      <c r="AI25" s="143" t="str">
        <f>IF(Table_5_UK!Z25=0,"zero",RIGHT(Table_5_UK!Z25,1))</f>
        <v>7</v>
      </c>
      <c r="AJ25" s="143" t="str">
        <f>IF(Table_5_UK!AA25=0,"zero",RIGHT(Table_5_UK!AA25,1))</f>
        <v>zero</v>
      </c>
      <c r="AK25" s="143" t="str">
        <f>IF(Table_5_UK!AB25=0,"zero",RIGHT(Table_5_UK!AB25,1))</f>
        <v>3</v>
      </c>
      <c r="AL25" s="143" t="str">
        <f>IF(Table_5_UK!AC25=0,"zero",RIGHT(Table_5_UK!AC25,1))</f>
        <v>6</v>
      </c>
      <c r="AM25" s="147" t="str">
        <f>IF(Table_5_UK!AD25=0,"zero",RIGHT(Table_5_UK!AD25,1))</f>
        <v>7</v>
      </c>
      <c r="AN25" s="39" t="str">
        <f>IF(Table_6_UK!H25=0,"zero",RIGHT(Table_6_UK!H25,1))</f>
        <v>zero</v>
      </c>
      <c r="AO25" s="39" t="str">
        <f>IF(Table_6_UK!I25=0,"zero",RIGHT(Table_6_UK!I25,1))</f>
        <v>zero</v>
      </c>
      <c r="AP25" s="39" t="str">
        <f>IF(Table_6_UK!J25=0,"zero",RIGHT(Table_6_UK!J25,1))</f>
        <v>zero</v>
      </c>
      <c r="AQ25" s="148" t="str">
        <f>IF(Table_6_UK!K25=0,"zero",RIGHT(Table_6_UK!K25,1))</f>
        <v>zero</v>
      </c>
      <c r="AR25" s="153" t="str">
        <f>IF(Table_7_UK!H25=0,"zero",RIGHT(Table_7_UK!H25,1))</f>
        <v>1</v>
      </c>
      <c r="AW25" s="17" t="str">
        <f>IF(Table_8_UK!H25=0,"zero",RIGHT(Table_8_UK!H25,1))</f>
        <v>8</v>
      </c>
      <c r="AX25" s="39" t="str">
        <f>IF(Table_8_UK!I25=0,"zero",RIGHT(Table_8_UK!I25,1))</f>
        <v>4</v>
      </c>
      <c r="AY25" s="39" t="str">
        <f>IF(Table_8_UK!J25=0,"zero",RIGHT(Table_8_UK!J25,1))</f>
        <v>2</v>
      </c>
      <c r="AZ25" s="39" t="str">
        <f>IF(Table_8_UK!K25=0,"zero",RIGHT(Table_8_UK!K25,1))</f>
        <v>/</v>
      </c>
      <c r="BA25" s="39" t="str">
        <f>IF(Table_8_UK!L25=0,"zero",RIGHT(Table_8_UK!L25,1))</f>
        <v>6</v>
      </c>
      <c r="BB25" s="39" t="str">
        <f>IF(Table_8_UK!M25=0,"zero",RIGHT(Table_8_UK!M25,1))</f>
        <v>8</v>
      </c>
      <c r="BC25" s="148" t="str">
        <f>IF(Table_8_UK!N25=0,"zero",RIGHT(Table_8_UK!N25,1))</f>
        <v>/</v>
      </c>
    </row>
    <row r="26" spans="3:63" x14ac:dyDescent="0.3">
      <c r="C26" s="17" t="str">
        <f>IF(Table_1_UK!H26=0,"zero",RIGHT(Table_1_UK!H26,1))</f>
        <v>zero</v>
      </c>
      <c r="D26" s="39" t="str">
        <f>IF(Table_1_UK!I26=0,"zero",RIGHT(Table_1_UK!I26,1))</f>
        <v>zero</v>
      </c>
      <c r="E26" s="17"/>
      <c r="K26" s="17" t="str">
        <f>IF(Table_3_UK!H26=0,"zero",RIGHT(Table_3_UK!H26,1))</f>
        <v>zero</v>
      </c>
      <c r="L26" s="148" t="str">
        <f>IF(Table_3_UK!I26=0,"zero",RIGHT(Table_3_UK!I26,1))</f>
        <v>zero</v>
      </c>
      <c r="O26" s="17" t="str">
        <f>IF(Table_4_UK!H26=0,"zero",RIGHT(Table_4_UK!H26,1))</f>
        <v>6</v>
      </c>
      <c r="P26" s="148" t="str">
        <f>IF(Table_4_UK!I26=0,"zero",RIGHT(Table_4_UK!I26,1))</f>
        <v>2</v>
      </c>
      <c r="Q26" s="143" t="str">
        <f>IF(Table_5_UK!H26=0,"zero",RIGHT(Table_5_UK!H26,1))</f>
        <v>9</v>
      </c>
      <c r="R26" s="143" t="str">
        <f>IF(Table_5_UK!I26=0,"zero",RIGHT(Table_5_UK!I26,1))</f>
        <v>zero</v>
      </c>
      <c r="S26" s="143" t="str">
        <f>IF(Table_5_UK!J26=0,"zero",RIGHT(Table_5_UK!J26,1))</f>
        <v>8</v>
      </c>
      <c r="T26" s="143" t="str">
        <f>IF(Table_5_UK!K26=0,"zero",RIGHT(Table_5_UK!K26,1))</f>
        <v>0</v>
      </c>
      <c r="U26" s="143" t="str">
        <f>IF(Table_5_UK!L26=0,"zero",RIGHT(Table_5_UK!L26,1))</f>
        <v>2</v>
      </c>
      <c r="V26" s="143" t="str">
        <f>IF(Table_5_UK!M26=0,"zero",RIGHT(Table_5_UK!M26,1))</f>
        <v>6</v>
      </c>
      <c r="W26" s="143" t="str">
        <f>IF(Table_5_UK!N26=0,"zero",RIGHT(Table_5_UK!N26,1))</f>
        <v>zero</v>
      </c>
      <c r="X26" s="143" t="str">
        <f>IF(Table_5_UK!O26=0,"zero",RIGHT(Table_5_UK!O26,1))</f>
        <v>7</v>
      </c>
      <c r="Y26" s="143" t="str">
        <f>IF(Table_5_UK!P26=0,"zero",RIGHT(Table_5_UK!P26,1))</f>
        <v>2</v>
      </c>
      <c r="Z26" s="143" t="str">
        <f>IF(Table_5_UK!Q26=0,"zero",RIGHT(Table_5_UK!Q26,1))</f>
        <v>1</v>
      </c>
      <c r="AA26" s="143" t="str">
        <f>IF(Table_5_UK!R26=0,"zero",RIGHT(Table_5_UK!R26,1))</f>
        <v>zero</v>
      </c>
      <c r="AB26" s="143" t="str">
        <f>IF(Table_5_UK!S26=0,"zero",RIGHT(Table_5_UK!S26,1))</f>
        <v>6</v>
      </c>
      <c r="AC26" s="143" t="str">
        <f>IF(Table_5_UK!T26=0,"zero",RIGHT(Table_5_UK!T26,1))</f>
        <v>zero</v>
      </c>
      <c r="AD26" s="143" t="str">
        <f>IF(Table_5_UK!U26=0,"zero",RIGHT(Table_5_UK!U26,1))</f>
        <v>5</v>
      </c>
      <c r="AE26" s="143" t="str">
        <f>IF(Table_5_UK!V26=0,"zero",RIGHT(Table_5_UK!V26,1))</f>
        <v>8</v>
      </c>
      <c r="AF26" s="143" t="str">
        <f>IF(Table_5_UK!W26=0,"zero",RIGHT(Table_5_UK!W26,1))</f>
        <v>5</v>
      </c>
      <c r="AG26" s="143" t="str">
        <f>IF(Table_5_UK!X26=0,"zero",RIGHT(Table_5_UK!X26,1))</f>
        <v>zero</v>
      </c>
      <c r="AH26" s="143" t="str">
        <f>IF(Table_5_UK!Y26=0,"zero",RIGHT(Table_5_UK!Y26,1))</f>
        <v>6</v>
      </c>
      <c r="AI26" s="143" t="str">
        <f>IF(Table_5_UK!Z26=0,"zero",RIGHT(Table_5_UK!Z26,1))</f>
        <v>2</v>
      </c>
      <c r="AJ26" s="143" t="str">
        <f>IF(Table_5_UK!AA26=0,"zero",RIGHT(Table_5_UK!AA26,1))</f>
        <v>3</v>
      </c>
      <c r="AK26" s="143" t="str">
        <f>IF(Table_5_UK!AB26=0,"zero",RIGHT(Table_5_UK!AB26,1))</f>
        <v>7</v>
      </c>
      <c r="AL26" s="143" t="str">
        <f>IF(Table_5_UK!AC26=0,"zero",RIGHT(Table_5_UK!AC26,1))</f>
        <v>1</v>
      </c>
      <c r="AM26" s="147" t="str">
        <f>IF(Table_5_UK!AD26=0,"zero",RIGHT(Table_5_UK!AD26,1))</f>
        <v>6</v>
      </c>
      <c r="AN26" s="39" t="str">
        <f>IF(Table_6_UK!H26=0,"zero",RIGHT(Table_6_UK!H26,1))</f>
        <v>zero</v>
      </c>
      <c r="AO26" s="39" t="str">
        <f>IF(Table_6_UK!I26=0,"zero",RIGHT(Table_6_UK!I26,1))</f>
        <v>zero</v>
      </c>
      <c r="AP26" s="39" t="str">
        <f>IF(Table_6_UK!J26=0,"zero",RIGHT(Table_6_UK!J26,1))</f>
        <v>zero</v>
      </c>
      <c r="AQ26" s="148" t="str">
        <f>IF(Table_6_UK!K26=0,"zero",RIGHT(Table_6_UK!K26,1))</f>
        <v>zero</v>
      </c>
      <c r="AR26" s="153" t="str">
        <f>IF(Table_7_UK!H26=0,"zero",RIGHT(Table_7_UK!H26,1))</f>
        <v>3</v>
      </c>
      <c r="AW26" s="17" t="str">
        <f>IF(Table_8_UK!H26=0,"zero",RIGHT(Table_8_UK!H26,1))</f>
        <v>5</v>
      </c>
      <c r="AX26" s="39" t="str">
        <f>IF(Table_8_UK!I26=0,"zero",RIGHT(Table_8_UK!I26,1))</f>
        <v>4</v>
      </c>
      <c r="AY26" s="39" t="str">
        <f>IF(Table_8_UK!J26=0,"zero",RIGHT(Table_8_UK!J26,1))</f>
        <v>9</v>
      </c>
      <c r="AZ26" s="39" t="str">
        <f>IF(Table_8_UK!K26=0,"zero",RIGHT(Table_8_UK!K26,1))</f>
        <v>/</v>
      </c>
      <c r="BA26" s="39" t="str">
        <f>IF(Table_8_UK!L26=0,"zero",RIGHT(Table_8_UK!L26,1))</f>
        <v>6</v>
      </c>
      <c r="BB26" s="39" t="str">
        <f>IF(Table_8_UK!M26=0,"zero",RIGHT(Table_8_UK!M26,1))</f>
        <v>0</v>
      </c>
      <c r="BC26" s="148" t="str">
        <f>IF(Table_8_UK!N26=0,"zero",RIGHT(Table_8_UK!N26,1))</f>
        <v>/</v>
      </c>
    </row>
    <row r="27" spans="3:63" x14ac:dyDescent="0.3">
      <c r="C27" s="17" t="str">
        <f>IF(Table_1_UK!H27=0,"zero",RIGHT(Table_1_UK!H27,1))</f>
        <v>zero</v>
      </c>
      <c r="D27" s="39" t="str">
        <f>IF(Table_1_UK!I27=0,"zero",RIGHT(Table_1_UK!I27,1))</f>
        <v>zero</v>
      </c>
      <c r="E27" s="17"/>
      <c r="K27" s="17" t="str">
        <f>IF(Table_3_UK!H27=0,"zero",RIGHT(Table_3_UK!H27,1))</f>
        <v>4</v>
      </c>
      <c r="L27" s="148" t="str">
        <f>IF(Table_3_UK!I27=0,"zero",RIGHT(Table_3_UK!I27,1))</f>
        <v>4</v>
      </c>
      <c r="O27" s="17" t="str">
        <f>IF(Table_4_UK!H27=0,"zero",RIGHT(Table_4_UK!H27,1))</f>
        <v>4</v>
      </c>
      <c r="P27" s="148" t="str">
        <f>IF(Table_4_UK!I27=0,"zero",RIGHT(Table_4_UK!I27,1))</f>
        <v>7</v>
      </c>
      <c r="Q27" s="143" t="str">
        <f>IF(Table_5_UK!H27=0,"zero",RIGHT(Table_5_UK!H27,1))</f>
        <v>7</v>
      </c>
      <c r="R27" s="143" t="str">
        <f>IF(Table_5_UK!I27=0,"zero",RIGHT(Table_5_UK!I27,1))</f>
        <v>zero</v>
      </c>
      <c r="S27" s="143" t="str">
        <f>IF(Table_5_UK!J27=0,"zero",RIGHT(Table_5_UK!J27,1))</f>
        <v>9</v>
      </c>
      <c r="T27" s="143" t="str">
        <f>IF(Table_5_UK!K27=0,"zero",RIGHT(Table_5_UK!K27,1))</f>
        <v>1</v>
      </c>
      <c r="U27" s="143" t="str">
        <f>IF(Table_5_UK!L27=0,"zero",RIGHT(Table_5_UK!L27,1))</f>
        <v>9</v>
      </c>
      <c r="V27" s="143" t="str">
        <f>IF(Table_5_UK!M27=0,"zero",RIGHT(Table_5_UK!M27,1))</f>
        <v>zero</v>
      </c>
      <c r="W27" s="143" t="str">
        <f>IF(Table_5_UK!N27=0,"zero",RIGHT(Table_5_UK!N27,1))</f>
        <v>7</v>
      </c>
      <c r="X27" s="143" t="str">
        <f>IF(Table_5_UK!O27=0,"zero",RIGHT(Table_5_UK!O27,1))</f>
        <v>2</v>
      </c>
      <c r="Y27" s="143" t="str">
        <f>IF(Table_5_UK!P27=0,"zero",RIGHT(Table_5_UK!P27,1))</f>
        <v>5</v>
      </c>
      <c r="Z27" s="143" t="str">
        <f>IF(Table_5_UK!Q27=0,"zero",RIGHT(Table_5_UK!Q27,1))</f>
        <v>1</v>
      </c>
      <c r="AA27" s="143" t="str">
        <f>IF(Table_5_UK!R27=0,"zero",RIGHT(Table_5_UK!R27,1))</f>
        <v>zero</v>
      </c>
      <c r="AB27" s="143" t="str">
        <f>IF(Table_5_UK!S27=0,"zero",RIGHT(Table_5_UK!S27,1))</f>
        <v>5</v>
      </c>
      <c r="AC27" s="143" t="str">
        <f>IF(Table_5_UK!T27=0,"zero",RIGHT(Table_5_UK!T27,1))</f>
        <v>zero</v>
      </c>
      <c r="AD27" s="143" t="str">
        <f>IF(Table_5_UK!U27=0,"zero",RIGHT(Table_5_UK!U27,1))</f>
        <v>7</v>
      </c>
      <c r="AE27" s="143" t="str">
        <f>IF(Table_5_UK!V27=0,"zero",RIGHT(Table_5_UK!V27,1))</f>
        <v>9</v>
      </c>
      <c r="AF27" s="143" t="str">
        <f>IF(Table_5_UK!W27=0,"zero",RIGHT(Table_5_UK!W27,1))</f>
        <v>1</v>
      </c>
      <c r="AG27" s="143" t="str">
        <f>IF(Table_5_UK!X27=0,"zero",RIGHT(Table_5_UK!X27,1))</f>
        <v>zero</v>
      </c>
      <c r="AH27" s="143" t="str">
        <f>IF(Table_5_UK!Y27=0,"zero",RIGHT(Table_5_UK!Y27,1))</f>
        <v>zero</v>
      </c>
      <c r="AI27" s="143" t="str">
        <f>IF(Table_5_UK!Z27=0,"zero",RIGHT(Table_5_UK!Z27,1))</f>
        <v>zero</v>
      </c>
      <c r="AJ27" s="143" t="str">
        <f>IF(Table_5_UK!AA27=0,"zero",RIGHT(Table_5_UK!AA27,1))</f>
        <v>zero</v>
      </c>
      <c r="AK27" s="143" t="str">
        <f>IF(Table_5_UK!AB27=0,"zero",RIGHT(Table_5_UK!AB27,1))</f>
        <v>zero</v>
      </c>
      <c r="AL27" s="143" t="str">
        <f>IF(Table_5_UK!AC27=0,"zero",RIGHT(Table_5_UK!AC27,1))</f>
        <v>6</v>
      </c>
      <c r="AM27" s="147" t="str">
        <f>IF(Table_5_UK!AD27=0,"zero",RIGHT(Table_5_UK!AD27,1))</f>
        <v>4</v>
      </c>
      <c r="AN27" s="39" t="str">
        <f>IF(Table_6_UK!H27=0,"zero",RIGHT(Table_6_UK!H27,1))</f>
        <v>zero</v>
      </c>
      <c r="AO27" s="39" t="str">
        <f>IF(Table_6_UK!I27=0,"zero",RIGHT(Table_6_UK!I27,1))</f>
        <v>zero</v>
      </c>
      <c r="AP27" s="39" t="str">
        <f>IF(Table_6_UK!J27=0,"zero",RIGHT(Table_6_UK!J27,1))</f>
        <v>zero</v>
      </c>
      <c r="AQ27" s="148" t="str">
        <f>IF(Table_6_UK!K27=0,"zero",RIGHT(Table_6_UK!K27,1))</f>
        <v>zero</v>
      </c>
      <c r="AR27" s="153" t="str">
        <f>IF(Table_7_UK!H27=0,"zero",RIGHT(Table_7_UK!H27,1))</f>
        <v>5</v>
      </c>
      <c r="AW27" s="17" t="str">
        <f>IF(Table_8_UK!H27=0,"zero",RIGHT(Table_8_UK!H27,1))</f>
        <v>5</v>
      </c>
      <c r="AX27" s="39" t="str">
        <f>IF(Table_8_UK!I27=0,"zero",RIGHT(Table_8_UK!I27,1))</f>
        <v>1</v>
      </c>
      <c r="AY27" s="39" t="str">
        <f>IF(Table_8_UK!J27=0,"zero",RIGHT(Table_8_UK!J27,1))</f>
        <v>6</v>
      </c>
      <c r="AZ27" s="39" t="str">
        <f>IF(Table_8_UK!K27=0,"zero",RIGHT(Table_8_UK!K27,1))</f>
        <v>/</v>
      </c>
      <c r="BA27" s="39" t="str">
        <f>IF(Table_8_UK!L27=0,"zero",RIGHT(Table_8_UK!L27,1))</f>
        <v>0</v>
      </c>
      <c r="BB27" s="39" t="str">
        <f>IF(Table_8_UK!M27=0,"zero",RIGHT(Table_8_UK!M27,1))</f>
        <v>zero</v>
      </c>
      <c r="BC27" s="148" t="str">
        <f>IF(Table_8_UK!N27=0,"zero",RIGHT(Table_8_UK!N27,1))</f>
        <v>/</v>
      </c>
    </row>
    <row r="28" spans="3:63" x14ac:dyDescent="0.3">
      <c r="C28" s="17" t="str">
        <f>IF(Table_1_UK!H28=0,"zero",RIGHT(Table_1_UK!H28,1))</f>
        <v>zero</v>
      </c>
      <c r="D28" s="39" t="str">
        <f>IF(Table_1_UK!I28=0,"zero",RIGHT(Table_1_UK!I28,1))</f>
        <v>zero</v>
      </c>
      <c r="E28" s="17"/>
      <c r="K28" s="17" t="str">
        <f>IF(Table_3_UK!H28=0,"zero",RIGHT(Table_3_UK!H28,1))</f>
        <v>2</v>
      </c>
      <c r="L28" s="148" t="str">
        <f>IF(Table_3_UK!I28=0,"zero",RIGHT(Table_3_UK!I28,1))</f>
        <v>1</v>
      </c>
      <c r="O28" s="17" t="str">
        <f>IF(Table_4_UK!H28=0,"zero",RIGHT(Table_4_UK!H28,1))</f>
        <v>8</v>
      </c>
      <c r="P28" s="148" t="str">
        <f>IF(Table_4_UK!I28=0,"zero",RIGHT(Table_4_UK!I28,1))</f>
        <v>8</v>
      </c>
      <c r="Q28" s="143" t="str">
        <f>IF(Table_5_UK!H28=0,"zero",RIGHT(Table_5_UK!H28,1))</f>
        <v>zero</v>
      </c>
      <c r="R28" s="143" t="str">
        <f>IF(Table_5_UK!I28=0,"zero",RIGHT(Table_5_UK!I28,1))</f>
        <v>zero</v>
      </c>
      <c r="S28" s="143" t="str">
        <f>IF(Table_5_UK!J28=0,"zero",RIGHT(Table_5_UK!J28,1))</f>
        <v>4</v>
      </c>
      <c r="T28" s="143" t="str">
        <f>IF(Table_5_UK!K28=0,"zero",RIGHT(Table_5_UK!K28,1))</f>
        <v>3</v>
      </c>
      <c r="U28" s="143" t="str">
        <f>IF(Table_5_UK!L28=0,"zero",RIGHT(Table_5_UK!L28,1))</f>
        <v>5</v>
      </c>
      <c r="V28" s="143" t="str">
        <f>IF(Table_5_UK!M28=0,"zero",RIGHT(Table_5_UK!M28,1))</f>
        <v>zero</v>
      </c>
      <c r="W28" s="143" t="str">
        <f>IF(Table_5_UK!N28=0,"zero",RIGHT(Table_5_UK!N28,1))</f>
        <v>zero</v>
      </c>
      <c r="X28" s="143" t="str">
        <f>IF(Table_5_UK!O28=0,"zero",RIGHT(Table_5_UK!O28,1))</f>
        <v>zero</v>
      </c>
      <c r="Y28" s="143" t="str">
        <f>IF(Table_5_UK!P28=0,"zero",RIGHT(Table_5_UK!P28,1))</f>
        <v>2</v>
      </c>
      <c r="Z28" s="143" t="str">
        <f>IF(Table_5_UK!Q28=0,"zero",RIGHT(Table_5_UK!Q28,1))</f>
        <v>3</v>
      </c>
      <c r="AA28" s="143" t="str">
        <f>IF(Table_5_UK!R28=0,"zero",RIGHT(Table_5_UK!R28,1))</f>
        <v>zero</v>
      </c>
      <c r="AB28" s="143" t="str">
        <f>IF(Table_5_UK!S28=0,"zero",RIGHT(Table_5_UK!S28,1))</f>
        <v>4</v>
      </c>
      <c r="AC28" s="143" t="str">
        <f>IF(Table_5_UK!T28=0,"zero",RIGHT(Table_5_UK!T28,1))</f>
        <v>zero</v>
      </c>
      <c r="AD28" s="143" t="str">
        <f>IF(Table_5_UK!U28=0,"zero",RIGHT(Table_5_UK!U28,1))</f>
        <v>6</v>
      </c>
      <c r="AE28" s="143" t="str">
        <f>IF(Table_5_UK!V28=0,"zero",RIGHT(Table_5_UK!V28,1))</f>
        <v>2</v>
      </c>
      <c r="AF28" s="143" t="str">
        <f>IF(Table_5_UK!W28=0,"zero",RIGHT(Table_5_UK!W28,1))</f>
        <v>zero</v>
      </c>
      <c r="AG28" s="143" t="str">
        <f>IF(Table_5_UK!X28=0,"zero",RIGHT(Table_5_UK!X28,1))</f>
        <v>zero</v>
      </c>
      <c r="AH28" s="143" t="str">
        <f>IF(Table_5_UK!Y28=0,"zero",RIGHT(Table_5_UK!Y28,1))</f>
        <v>zero</v>
      </c>
      <c r="AI28" s="143" t="str">
        <f>IF(Table_5_UK!Z28=0,"zero",RIGHT(Table_5_UK!Z28,1))</f>
        <v>zero</v>
      </c>
      <c r="AJ28" s="143" t="str">
        <f>IF(Table_5_UK!AA28=0,"zero",RIGHT(Table_5_UK!AA28,1))</f>
        <v>zero</v>
      </c>
      <c r="AK28" s="143" t="str">
        <f>IF(Table_5_UK!AB28=0,"zero",RIGHT(Table_5_UK!AB28,1))</f>
        <v>zero</v>
      </c>
      <c r="AL28" s="143" t="str">
        <f>IF(Table_5_UK!AC28=0,"zero",RIGHT(Table_5_UK!AC28,1))</f>
        <v>zero</v>
      </c>
      <c r="AM28" s="147" t="str">
        <f>IF(Table_5_UK!AD28=0,"zero",RIGHT(Table_5_UK!AD28,1))</f>
        <v>7</v>
      </c>
      <c r="AN28" s="39" t="str">
        <f>IF(Table_6_UK!H28=0,"zero",RIGHT(Table_6_UK!H28,1))</f>
        <v>2</v>
      </c>
      <c r="AO28" s="39" t="str">
        <f>IF(Table_6_UK!I28=0,"zero",RIGHT(Table_6_UK!I28,1))</f>
        <v>8</v>
      </c>
      <c r="AP28" s="39" t="str">
        <f>IF(Table_6_UK!J28=0,"zero",RIGHT(Table_6_UK!J28,1))</f>
        <v>5</v>
      </c>
      <c r="AQ28" s="148" t="str">
        <f>IF(Table_6_UK!K28=0,"zero",RIGHT(Table_6_UK!K28,1))</f>
        <v>5</v>
      </c>
      <c r="AR28" s="153" t="str">
        <f>IF(Table_7_UK!H28=0,"zero",RIGHT(Table_7_UK!H28,1))</f>
        <v>0</v>
      </c>
      <c r="AW28" s="17" t="str">
        <f>IF(Table_8_UK!H28=0,"zero",RIGHT(Table_8_UK!H28,1))</f>
        <v>8</v>
      </c>
      <c r="AX28" s="39" t="str">
        <f>IF(Table_8_UK!I28=0,"zero",RIGHT(Table_8_UK!I28,1))</f>
        <v>5</v>
      </c>
      <c r="AY28" s="39" t="str">
        <f>IF(Table_8_UK!J28=0,"zero",RIGHT(Table_8_UK!J28,1))</f>
        <v>3</v>
      </c>
      <c r="AZ28" s="39" t="str">
        <f>IF(Table_8_UK!K28=0,"zero",RIGHT(Table_8_UK!K28,1))</f>
        <v>/</v>
      </c>
      <c r="BA28" s="39" t="str">
        <f>IF(Table_8_UK!L28=0,"zero",RIGHT(Table_8_UK!L28,1))</f>
        <v>4</v>
      </c>
      <c r="BB28" s="39" t="str">
        <f>IF(Table_8_UK!M28=0,"zero",RIGHT(Table_8_UK!M28,1))</f>
        <v>zero</v>
      </c>
      <c r="BC28" s="148" t="str">
        <f>IF(Table_8_UK!N28=0,"zero",RIGHT(Table_8_UK!N28,1))</f>
        <v>/</v>
      </c>
    </row>
    <row r="29" spans="3:63" x14ac:dyDescent="0.3">
      <c r="C29" s="17" t="str">
        <f>IF(Table_1_UK!H29=0,"zero",RIGHT(Table_1_UK!H29,1))</f>
        <v>9</v>
      </c>
      <c r="D29" s="39" t="str">
        <f>IF(Table_1_UK!I29=0,"zero",RIGHT(Table_1_UK!I29,1))</f>
        <v>5</v>
      </c>
      <c r="E29" s="17"/>
      <c r="K29" s="17" t="str">
        <f>IF(Table_3_UK!H29=0,"zero",RIGHT(Table_3_UK!H29,1))</f>
        <v>zero</v>
      </c>
      <c r="L29" s="148" t="str">
        <f>IF(Table_3_UK!I29=0,"zero",RIGHT(Table_3_UK!I29,1))</f>
        <v>zero</v>
      </c>
      <c r="O29" s="17" t="str">
        <f>IF(Table_4_UK!H29=0,"zero",RIGHT(Table_4_UK!H29,1))</f>
        <v>3</v>
      </c>
      <c r="P29" s="148" t="str">
        <f>IF(Table_4_UK!I29=0,"zero",RIGHT(Table_4_UK!I29,1))</f>
        <v>7</v>
      </c>
      <c r="Q29" s="143" t="str">
        <f>IF(Table_5_UK!H29=0,"zero",RIGHT(Table_5_UK!H29,1))</f>
        <v>9</v>
      </c>
      <c r="R29" s="143" t="str">
        <f>IF(Table_5_UK!I29=0,"zero",RIGHT(Table_5_UK!I29,1))</f>
        <v>zero</v>
      </c>
      <c r="S29" s="143" t="str">
        <f>IF(Table_5_UK!J29=0,"zero",RIGHT(Table_5_UK!J29,1))</f>
        <v>8</v>
      </c>
      <c r="T29" s="143" t="str">
        <f>IF(Table_5_UK!K29=0,"zero",RIGHT(Table_5_UK!K29,1))</f>
        <v>5</v>
      </c>
      <c r="U29" s="143" t="str">
        <f>IF(Table_5_UK!L29=0,"zero",RIGHT(Table_5_UK!L29,1))</f>
        <v>7</v>
      </c>
      <c r="V29" s="143" t="str">
        <f>IF(Table_5_UK!M29=0,"zero",RIGHT(Table_5_UK!M29,1))</f>
        <v>5</v>
      </c>
      <c r="W29" s="143" t="str">
        <f>IF(Table_5_UK!N29=0,"zero",RIGHT(Table_5_UK!N29,1))</f>
        <v>zero</v>
      </c>
      <c r="X29" s="143" t="str">
        <f>IF(Table_5_UK!O29=0,"zero",RIGHT(Table_5_UK!O29,1))</f>
        <v>1</v>
      </c>
      <c r="Y29" s="143" t="str">
        <f>IF(Table_5_UK!P29=0,"zero",RIGHT(Table_5_UK!P29,1))</f>
        <v>5</v>
      </c>
      <c r="Z29" s="143" t="str">
        <f>IF(Table_5_UK!Q29=0,"zero",RIGHT(Table_5_UK!Q29,1))</f>
        <v>8</v>
      </c>
      <c r="AA29" s="143" t="str">
        <f>IF(Table_5_UK!R29=0,"zero",RIGHT(Table_5_UK!R29,1))</f>
        <v>zero</v>
      </c>
      <c r="AB29" s="143" t="str">
        <f>IF(Table_5_UK!S29=0,"zero",RIGHT(Table_5_UK!S29,1))</f>
        <v>1</v>
      </c>
      <c r="AC29" s="143" t="str">
        <f>IF(Table_5_UK!T29=0,"zero",RIGHT(Table_5_UK!T29,1))</f>
        <v>zero</v>
      </c>
      <c r="AD29" s="143" t="str">
        <f>IF(Table_5_UK!U29=0,"zero",RIGHT(Table_5_UK!U29,1))</f>
        <v>7</v>
      </c>
      <c r="AE29" s="143" t="str">
        <f>IF(Table_5_UK!V29=0,"zero",RIGHT(Table_5_UK!V29,1))</f>
        <v>6</v>
      </c>
      <c r="AF29" s="143" t="str">
        <f>IF(Table_5_UK!W29=0,"zero",RIGHT(Table_5_UK!W29,1))</f>
        <v>7</v>
      </c>
      <c r="AG29" s="143" t="str">
        <f>IF(Table_5_UK!X29=0,"zero",RIGHT(Table_5_UK!X29,1))</f>
        <v>zero</v>
      </c>
      <c r="AH29" s="143" t="str">
        <f>IF(Table_5_UK!Y29=0,"zero",RIGHT(Table_5_UK!Y29,1))</f>
        <v>zero</v>
      </c>
      <c r="AI29" s="143" t="str">
        <f>IF(Table_5_UK!Z29=0,"zero",RIGHT(Table_5_UK!Z29,1))</f>
        <v>zero</v>
      </c>
      <c r="AJ29" s="143" t="str">
        <f>IF(Table_5_UK!AA29=0,"zero",RIGHT(Table_5_UK!AA29,1))</f>
        <v>zero</v>
      </c>
      <c r="AK29" s="143" t="str">
        <f>IF(Table_5_UK!AB29=0,"zero",RIGHT(Table_5_UK!AB29,1))</f>
        <v>zero</v>
      </c>
      <c r="AL29" s="143" t="str">
        <f>IF(Table_5_UK!AC29=0,"zero",RIGHT(Table_5_UK!AC29,1))</f>
        <v>3</v>
      </c>
      <c r="AM29" s="147" t="str">
        <f>IF(Table_5_UK!AD29=0,"zero",RIGHT(Table_5_UK!AD29,1))</f>
        <v>7</v>
      </c>
      <c r="AN29" s="39" t="str">
        <f>IF(Table_6_UK!H29=0,"zero",RIGHT(Table_6_UK!H29,1))</f>
        <v>3</v>
      </c>
      <c r="AO29" s="39" t="str">
        <f>IF(Table_6_UK!I29=0,"zero",RIGHT(Table_6_UK!I29,1))</f>
        <v>zero</v>
      </c>
      <c r="AP29" s="39" t="str">
        <f>IF(Table_6_UK!J29=0,"zero",RIGHT(Table_6_UK!J29,1))</f>
        <v>1</v>
      </c>
      <c r="AQ29" s="148" t="str">
        <f>IF(Table_6_UK!K29=0,"zero",RIGHT(Table_6_UK!K29,1))</f>
        <v>4</v>
      </c>
      <c r="AR29" s="153" t="str">
        <f>IF(Table_7_UK!H29=0,"zero",RIGHT(Table_7_UK!H29,1))</f>
        <v>1</v>
      </c>
      <c r="AW29" s="17" t="str">
        <f>IF(Table_8_UK!H29=0,"zero",RIGHT(Table_8_UK!H29,1))</f>
        <v>2</v>
      </c>
      <c r="AX29" s="39" t="str">
        <f>IF(Table_8_UK!I29=0,"zero",RIGHT(Table_8_UK!I29,1))</f>
        <v>4</v>
      </c>
      <c r="AY29" s="39" t="str">
        <f>IF(Table_8_UK!J29=0,"zero",RIGHT(Table_8_UK!J29,1))</f>
        <v>6</v>
      </c>
      <c r="AZ29" s="39" t="str">
        <f>IF(Table_8_UK!K29=0,"zero",RIGHT(Table_8_UK!K29,1))</f>
        <v>/</v>
      </c>
      <c r="BA29" s="39" t="str">
        <f>IF(Table_8_UK!L29=0,"zero",RIGHT(Table_8_UK!L29,1))</f>
        <v>3</v>
      </c>
      <c r="BB29" s="39" t="str">
        <f>IF(Table_8_UK!M29=0,"zero",RIGHT(Table_8_UK!M29,1))</f>
        <v>zero</v>
      </c>
      <c r="BC29" s="148" t="str">
        <f>IF(Table_8_UK!N29=0,"zero",RIGHT(Table_8_UK!N29,1))</f>
        <v>/</v>
      </c>
    </row>
    <row r="30" spans="3:63" x14ac:dyDescent="0.3">
      <c r="C30" s="17" t="str">
        <f>IF(Table_1_UK!H30=0,"zero",RIGHT(Table_1_UK!H30,1))</f>
        <v>zero</v>
      </c>
      <c r="D30" s="39" t="str">
        <f>IF(Table_1_UK!I30=0,"zero",RIGHT(Table_1_UK!I30,1))</f>
        <v>zero</v>
      </c>
      <c r="E30" s="17"/>
      <c r="K30" s="17" t="str">
        <f>IF(Table_3_UK!H30=0,"zero",RIGHT(Table_3_UK!H30,1))</f>
        <v>1</v>
      </c>
      <c r="L30" s="148" t="str">
        <f>IF(Table_3_UK!I30=0,"zero",RIGHT(Table_3_UK!I30,1))</f>
        <v>7</v>
      </c>
      <c r="O30" s="17" t="str">
        <f>IF(Table_4_UK!H30=0,"zero",RIGHT(Table_4_UK!H30,1))</f>
        <v>zero</v>
      </c>
      <c r="P30" s="148" t="str">
        <f>IF(Table_4_UK!I30=0,"zero",RIGHT(Table_4_UK!I30,1))</f>
        <v>zero</v>
      </c>
      <c r="Q30" s="143" t="str">
        <f>IF(Table_5_UK!H30=0,"zero",RIGHT(Table_5_UK!H30,1))</f>
        <v>zero</v>
      </c>
      <c r="R30" s="143" t="str">
        <f>IF(Table_5_UK!I30=0,"zero",RIGHT(Table_5_UK!I30,1))</f>
        <v>zero</v>
      </c>
      <c r="S30" s="143" t="str">
        <f>IF(Table_5_UK!J30=0,"zero",RIGHT(Table_5_UK!J30,1))</f>
        <v>zero</v>
      </c>
      <c r="T30" s="143" t="str">
        <f>IF(Table_5_UK!K30=0,"zero",RIGHT(Table_5_UK!K30,1))</f>
        <v>zero</v>
      </c>
      <c r="U30" s="143" t="str">
        <f>IF(Table_5_UK!L30=0,"zero",RIGHT(Table_5_UK!L30,1))</f>
        <v>7</v>
      </c>
      <c r="V30" s="143" t="str">
        <f>IF(Table_5_UK!M30=0,"zero",RIGHT(Table_5_UK!M30,1))</f>
        <v>9</v>
      </c>
      <c r="W30" s="143" t="str">
        <f>IF(Table_5_UK!N30=0,"zero",RIGHT(Table_5_UK!N30,1))</f>
        <v>zero</v>
      </c>
      <c r="X30" s="143" t="str">
        <f>IF(Table_5_UK!O30=0,"zero",RIGHT(Table_5_UK!O30,1))</f>
        <v>6</v>
      </c>
      <c r="Y30" s="143" t="str">
        <f>IF(Table_5_UK!P30=0,"zero",RIGHT(Table_5_UK!P30,1))</f>
        <v>2</v>
      </c>
      <c r="Z30" s="143" t="str">
        <f>IF(Table_5_UK!Q30=0,"zero",RIGHT(Table_5_UK!Q30,1))</f>
        <v>0</v>
      </c>
      <c r="AA30" s="143" t="str">
        <f>IF(Table_5_UK!R30=0,"zero",RIGHT(Table_5_UK!R30,1))</f>
        <v>zero</v>
      </c>
      <c r="AB30" s="143" t="str">
        <f>IF(Table_5_UK!S30=0,"zero",RIGHT(Table_5_UK!S30,1))</f>
        <v>1</v>
      </c>
      <c r="AC30" s="143" t="str">
        <f>IF(Table_5_UK!T30=0,"zero",RIGHT(Table_5_UK!T30,1))</f>
        <v>zero</v>
      </c>
      <c r="AD30" s="143" t="str">
        <f>IF(Table_5_UK!U30=0,"zero",RIGHT(Table_5_UK!U30,1))</f>
        <v>zero</v>
      </c>
      <c r="AE30" s="143" t="str">
        <f>IF(Table_5_UK!V30=0,"zero",RIGHT(Table_5_UK!V30,1))</f>
        <v>8</v>
      </c>
      <c r="AF30" s="143" t="str">
        <f>IF(Table_5_UK!W30=0,"zero",RIGHT(Table_5_UK!W30,1))</f>
        <v>1</v>
      </c>
      <c r="AG30" s="143" t="str">
        <f>IF(Table_5_UK!X30=0,"zero",RIGHT(Table_5_UK!X30,1))</f>
        <v>zero</v>
      </c>
      <c r="AH30" s="143" t="str">
        <f>IF(Table_5_UK!Y30=0,"zero",RIGHT(Table_5_UK!Y30,1))</f>
        <v>zero</v>
      </c>
      <c r="AI30" s="143" t="str">
        <f>IF(Table_5_UK!Z30=0,"zero",RIGHT(Table_5_UK!Z30,1))</f>
        <v>zero</v>
      </c>
      <c r="AJ30" s="143" t="str">
        <f>IF(Table_5_UK!AA30=0,"zero",RIGHT(Table_5_UK!AA30,1))</f>
        <v>zero</v>
      </c>
      <c r="AK30" s="143" t="str">
        <f>IF(Table_5_UK!AB30=0,"zero",RIGHT(Table_5_UK!AB30,1))</f>
        <v>3</v>
      </c>
      <c r="AL30" s="143" t="str">
        <f>IF(Table_5_UK!AC30=0,"zero",RIGHT(Table_5_UK!AC30,1))</f>
        <v>4</v>
      </c>
      <c r="AM30" s="147" t="str">
        <f>IF(Table_5_UK!AD30=0,"zero",RIGHT(Table_5_UK!AD30,1))</f>
        <v>9</v>
      </c>
      <c r="AN30" s="39" t="str">
        <f>IF(Table_6_UK!H30=0,"zero",RIGHT(Table_6_UK!H30,1))</f>
        <v>zero</v>
      </c>
      <c r="AO30" s="39" t="str">
        <f>IF(Table_6_UK!I30=0,"zero",RIGHT(Table_6_UK!I30,1))</f>
        <v>zero</v>
      </c>
      <c r="AP30" s="39" t="str">
        <f>IF(Table_6_UK!J30=0,"zero",RIGHT(Table_6_UK!J30,1))</f>
        <v>3</v>
      </c>
      <c r="AQ30" s="148" t="str">
        <f>IF(Table_6_UK!K30=0,"zero",RIGHT(Table_6_UK!K30,1))</f>
        <v>3</v>
      </c>
      <c r="AR30" s="153" t="str">
        <f>IF(Table_7_UK!H30=0,"zero",RIGHT(Table_7_UK!H30,1))</f>
        <v>3</v>
      </c>
      <c r="AW30" s="17" t="str">
        <f>IF(Table_8_UK!H30=0,"zero",RIGHT(Table_8_UK!H30,1))</f>
        <v>2</v>
      </c>
      <c r="AX30" s="39" t="str">
        <f>IF(Table_8_UK!I30=0,"zero",RIGHT(Table_8_UK!I30,1))</f>
        <v>8</v>
      </c>
      <c r="AY30" s="39" t="str">
        <f>IF(Table_8_UK!J30=0,"zero",RIGHT(Table_8_UK!J30,1))</f>
        <v>0</v>
      </c>
      <c r="AZ30" s="39" t="str">
        <f>IF(Table_8_UK!K30=0,"zero",RIGHT(Table_8_UK!K30,1))</f>
        <v>/</v>
      </c>
      <c r="BA30" s="39" t="str">
        <f>IF(Table_8_UK!L30=0,"zero",RIGHT(Table_8_UK!L30,1))</f>
        <v>5</v>
      </c>
      <c r="BB30" s="39" t="str">
        <f>IF(Table_8_UK!M30=0,"zero",RIGHT(Table_8_UK!M30,1))</f>
        <v>zero</v>
      </c>
      <c r="BC30" s="148" t="str">
        <f>IF(Table_8_UK!N30=0,"zero",RIGHT(Table_8_UK!N30,1))</f>
        <v>/</v>
      </c>
    </row>
    <row r="31" spans="3:63" x14ac:dyDescent="0.3">
      <c r="C31" s="17" t="str">
        <f>IF(Table_1_UK!H31=0,"zero",RIGHT(Table_1_UK!H31,1))</f>
        <v>zero</v>
      </c>
      <c r="D31" s="39" t="str">
        <f>IF(Table_1_UK!I31=0,"zero",RIGHT(Table_1_UK!I31,1))</f>
        <v>zero</v>
      </c>
      <c r="E31" s="17"/>
      <c r="K31" s="17" t="str">
        <f>IF(Table_3_UK!H31=0,"zero",RIGHT(Table_3_UK!H31,1))</f>
        <v>7</v>
      </c>
      <c r="L31" s="148" t="str">
        <f>IF(Table_3_UK!I31=0,"zero",RIGHT(Table_3_UK!I31,1))</f>
        <v>2</v>
      </c>
      <c r="O31" s="17" t="str">
        <f>IF(Table_4_UK!H31=0,"zero",RIGHT(Table_4_UK!H31,1))</f>
        <v>9</v>
      </c>
      <c r="P31" s="148" t="str">
        <f>IF(Table_4_UK!I31=0,"zero",RIGHT(Table_4_UK!I31,1))</f>
        <v>6</v>
      </c>
      <c r="Q31" s="143" t="str">
        <f>IF(Table_5_UK!H31=0,"zero",RIGHT(Table_5_UK!H31,1))</f>
        <v>zero</v>
      </c>
      <c r="R31" s="143" t="str">
        <f>IF(Table_5_UK!I31=0,"zero",RIGHT(Table_5_UK!I31,1))</f>
        <v>zero</v>
      </c>
      <c r="S31" s="143" t="str">
        <f>IF(Table_5_UK!J31=0,"zero",RIGHT(Table_5_UK!J31,1))</f>
        <v>zero</v>
      </c>
      <c r="T31" s="143" t="str">
        <f>IF(Table_5_UK!K31=0,"zero",RIGHT(Table_5_UK!K31,1))</f>
        <v>zero</v>
      </c>
      <c r="U31" s="143" t="str">
        <f>IF(Table_5_UK!L31=0,"zero",RIGHT(Table_5_UK!L31,1))</f>
        <v>zero</v>
      </c>
      <c r="V31" s="143" t="str">
        <f>IF(Table_5_UK!M31=0,"zero",RIGHT(Table_5_UK!M31,1))</f>
        <v>3</v>
      </c>
      <c r="W31" s="143" t="str">
        <f>IF(Table_5_UK!N31=0,"zero",RIGHT(Table_5_UK!N31,1))</f>
        <v>zero</v>
      </c>
      <c r="X31" s="143" t="str">
        <f>IF(Table_5_UK!O31=0,"zero",RIGHT(Table_5_UK!O31,1))</f>
        <v>zero</v>
      </c>
      <c r="Y31" s="143" t="str">
        <f>IF(Table_5_UK!P31=0,"zero",RIGHT(Table_5_UK!P31,1))</f>
        <v>3</v>
      </c>
      <c r="Z31" s="143" t="str">
        <f>IF(Table_5_UK!Q31=0,"zero",RIGHT(Table_5_UK!Q31,1))</f>
        <v>1</v>
      </c>
      <c r="AA31" s="143" t="str">
        <f>IF(Table_5_UK!R31=0,"zero",RIGHT(Table_5_UK!R31,1))</f>
        <v>zero</v>
      </c>
      <c r="AB31" s="143" t="str">
        <f>IF(Table_5_UK!S31=0,"zero",RIGHT(Table_5_UK!S31,1))</f>
        <v>zero</v>
      </c>
      <c r="AC31" s="143" t="str">
        <f>IF(Table_5_UK!T31=0,"zero",RIGHT(Table_5_UK!T31,1))</f>
        <v>zero</v>
      </c>
      <c r="AD31" s="143" t="str">
        <f>IF(Table_5_UK!U31=0,"zero",RIGHT(Table_5_UK!U31,1))</f>
        <v>zero</v>
      </c>
      <c r="AE31" s="143" t="str">
        <f>IF(Table_5_UK!V31=0,"zero",RIGHT(Table_5_UK!V31,1))</f>
        <v>zero</v>
      </c>
      <c r="AF31" s="143" t="str">
        <f>IF(Table_5_UK!W31=0,"zero",RIGHT(Table_5_UK!W31,1))</f>
        <v>zero</v>
      </c>
      <c r="AG31" s="143" t="str">
        <f>IF(Table_5_UK!X31=0,"zero",RIGHT(Table_5_UK!X31,1))</f>
        <v>zero</v>
      </c>
      <c r="AH31" s="143" t="str">
        <f>IF(Table_5_UK!Y31=0,"zero",RIGHT(Table_5_UK!Y31,1))</f>
        <v>zero</v>
      </c>
      <c r="AI31" s="143" t="str">
        <f>IF(Table_5_UK!Z31=0,"zero",RIGHT(Table_5_UK!Z31,1))</f>
        <v>zero</v>
      </c>
      <c r="AJ31" s="143" t="str">
        <f>IF(Table_5_UK!AA31=0,"zero",RIGHT(Table_5_UK!AA31,1))</f>
        <v>zero</v>
      </c>
      <c r="AK31" s="143" t="str">
        <f>IF(Table_5_UK!AB31=0,"zero",RIGHT(Table_5_UK!AB31,1))</f>
        <v>zero</v>
      </c>
      <c r="AL31" s="143" t="str">
        <f>IF(Table_5_UK!AC31=0,"zero",RIGHT(Table_5_UK!AC31,1))</f>
        <v>zero</v>
      </c>
      <c r="AM31" s="147" t="str">
        <f>IF(Table_5_UK!AD31=0,"zero",RIGHT(Table_5_UK!AD31,1))</f>
        <v>4</v>
      </c>
      <c r="AN31" s="39" t="str">
        <f>IF(Table_6_UK!H31=0,"zero",RIGHT(Table_6_UK!H31,1))</f>
        <v>5</v>
      </c>
      <c r="AO31" s="39" t="str">
        <f>IF(Table_6_UK!I31=0,"zero",RIGHT(Table_6_UK!I31,1))</f>
        <v>1</v>
      </c>
      <c r="AP31" s="39" t="str">
        <f>IF(Table_6_UK!J31=0,"zero",RIGHT(Table_6_UK!J31,1))</f>
        <v>6</v>
      </c>
      <c r="AQ31" s="148" t="str">
        <f>IF(Table_6_UK!K31=0,"zero",RIGHT(Table_6_UK!K31,1))</f>
        <v>2</v>
      </c>
      <c r="AR31" s="153" t="str">
        <f>IF(Table_7_UK!H31=0,"zero",RIGHT(Table_7_UK!H31,1))</f>
        <v>0</v>
      </c>
      <c r="AW31" s="17" t="str">
        <f>IF(Table_8_UK!H31=0,"zero",RIGHT(Table_8_UK!H31,1))</f>
        <v>0</v>
      </c>
      <c r="AX31" s="39" t="str">
        <f>IF(Table_8_UK!I31=0,"zero",RIGHT(Table_8_UK!I31,1))</f>
        <v>5</v>
      </c>
      <c r="AY31" s="39" t="str">
        <f>IF(Table_8_UK!J31=0,"zero",RIGHT(Table_8_UK!J31,1))</f>
        <v>5</v>
      </c>
      <c r="AZ31" s="39" t="str">
        <f>IF(Table_8_UK!K31=0,"zero",RIGHT(Table_8_UK!K31,1))</f>
        <v>/</v>
      </c>
      <c r="BA31" s="39" t="str">
        <f>IF(Table_8_UK!L31=0,"zero",RIGHT(Table_8_UK!L31,1))</f>
        <v>9</v>
      </c>
      <c r="BB31" s="39" t="str">
        <f>IF(Table_8_UK!M31=0,"zero",RIGHT(Table_8_UK!M31,1))</f>
        <v>zero</v>
      </c>
      <c r="BC31" s="148" t="str">
        <f>IF(Table_8_UK!N31=0,"zero",RIGHT(Table_8_UK!N31,1))</f>
        <v>/</v>
      </c>
    </row>
    <row r="32" spans="3:63" x14ac:dyDescent="0.3">
      <c r="C32" s="17" t="str">
        <f>IF(Table_1_UK!H32=0,"zero",RIGHT(Table_1_UK!H32,1))</f>
        <v>zero</v>
      </c>
      <c r="D32" s="39" t="str">
        <f>IF(Table_1_UK!I32=0,"zero",RIGHT(Table_1_UK!I32,1))</f>
        <v>2</v>
      </c>
      <c r="E32" s="17"/>
      <c r="K32" s="17" t="str">
        <f>IF(Table_3_UK!H32=0,"zero",RIGHT(Table_3_UK!H32,1))</f>
        <v>zero</v>
      </c>
      <c r="L32" s="148" t="str">
        <f>IF(Table_3_UK!I32=0,"zero",RIGHT(Table_3_UK!I32,1))</f>
        <v>zero</v>
      </c>
      <c r="O32" s="17" t="str">
        <f>IF(Table_4_UK!H32=0,"zero",RIGHT(Table_4_UK!H32,1))</f>
        <v>zero</v>
      </c>
      <c r="P32" s="148" t="str">
        <f>IF(Table_4_UK!I32=0,"zero",RIGHT(Table_4_UK!I32,1))</f>
        <v>zero</v>
      </c>
      <c r="Q32" s="143" t="str">
        <f>IF(Table_5_UK!H32=0,"zero",RIGHT(Table_5_UK!H32,1))</f>
        <v>zero</v>
      </c>
      <c r="R32" s="143" t="str">
        <f>IF(Table_5_UK!I32=0,"zero",RIGHT(Table_5_UK!I32,1))</f>
        <v>zero</v>
      </c>
      <c r="S32" s="143" t="str">
        <f>IF(Table_5_UK!J32=0,"zero",RIGHT(Table_5_UK!J32,1))</f>
        <v>7</v>
      </c>
      <c r="T32" s="143" t="str">
        <f>IF(Table_5_UK!K32=0,"zero",RIGHT(Table_5_UK!K32,1))</f>
        <v>2</v>
      </c>
      <c r="U32" s="143" t="str">
        <f>IF(Table_5_UK!L32=0,"zero",RIGHT(Table_5_UK!L32,1))</f>
        <v>0</v>
      </c>
      <c r="V32" s="143" t="str">
        <f>IF(Table_5_UK!M32=0,"zero",RIGHT(Table_5_UK!M32,1))</f>
        <v>6</v>
      </c>
      <c r="W32" s="143" t="str">
        <f>IF(Table_5_UK!N32=0,"zero",RIGHT(Table_5_UK!N32,1))</f>
        <v>zero</v>
      </c>
      <c r="X32" s="143" t="str">
        <f>IF(Table_5_UK!O32=0,"zero",RIGHT(Table_5_UK!O32,1))</f>
        <v>7</v>
      </c>
      <c r="Y32" s="143" t="str">
        <f>IF(Table_5_UK!P32=0,"zero",RIGHT(Table_5_UK!P32,1))</f>
        <v>2</v>
      </c>
      <c r="Z32" s="143" t="str">
        <f>IF(Table_5_UK!Q32=0,"zero",RIGHT(Table_5_UK!Q32,1))</f>
        <v>3</v>
      </c>
      <c r="AA32" s="143" t="str">
        <f>IF(Table_5_UK!R32=0,"zero",RIGHT(Table_5_UK!R32,1))</f>
        <v>zero</v>
      </c>
      <c r="AB32" s="143" t="str">
        <f>IF(Table_5_UK!S32=0,"zero",RIGHT(Table_5_UK!S32,1))</f>
        <v>zero</v>
      </c>
      <c r="AC32" s="143" t="str">
        <f>IF(Table_5_UK!T32=0,"zero",RIGHT(Table_5_UK!T32,1))</f>
        <v>zero</v>
      </c>
      <c r="AD32" s="143" t="str">
        <f>IF(Table_5_UK!U32=0,"zero",RIGHT(Table_5_UK!U32,1))</f>
        <v>zero</v>
      </c>
      <c r="AE32" s="143" t="str">
        <f>IF(Table_5_UK!V32=0,"zero",RIGHT(Table_5_UK!V32,1))</f>
        <v>zero</v>
      </c>
      <c r="AF32" s="143" t="str">
        <f>IF(Table_5_UK!W32=0,"zero",RIGHT(Table_5_UK!W32,1))</f>
        <v>2</v>
      </c>
      <c r="AG32" s="143" t="str">
        <f>IF(Table_5_UK!X32=0,"zero",RIGHT(Table_5_UK!X32,1))</f>
        <v>zero</v>
      </c>
      <c r="AH32" s="143" t="str">
        <f>IF(Table_5_UK!Y32=0,"zero",RIGHT(Table_5_UK!Y32,1))</f>
        <v>zero</v>
      </c>
      <c r="AI32" s="143" t="str">
        <f>IF(Table_5_UK!Z32=0,"zero",RIGHT(Table_5_UK!Z32,1))</f>
        <v>zero</v>
      </c>
      <c r="AJ32" s="143" t="str">
        <f>IF(Table_5_UK!AA32=0,"zero",RIGHT(Table_5_UK!AA32,1))</f>
        <v>6</v>
      </c>
      <c r="AK32" s="143" t="str">
        <f>IF(Table_5_UK!AB32=0,"zero",RIGHT(Table_5_UK!AB32,1))</f>
        <v>zero</v>
      </c>
      <c r="AL32" s="143" t="str">
        <f>IF(Table_5_UK!AC32=0,"zero",RIGHT(Table_5_UK!AC32,1))</f>
        <v>1</v>
      </c>
      <c r="AM32" s="147" t="str">
        <f>IF(Table_5_UK!AD32=0,"zero",RIGHT(Table_5_UK!AD32,1))</f>
        <v>4</v>
      </c>
      <c r="AN32" s="39" t="str">
        <f>IF(Table_6_UK!H32=0,"zero",RIGHT(Table_6_UK!H32,1))</f>
        <v>zero</v>
      </c>
      <c r="AO32" s="39" t="str">
        <f>IF(Table_6_UK!I32=0,"zero",RIGHT(Table_6_UK!I32,1))</f>
        <v>zero</v>
      </c>
      <c r="AP32" s="39" t="str">
        <f>IF(Table_6_UK!J32=0,"zero",RIGHT(Table_6_UK!J32,1))</f>
        <v>zero</v>
      </c>
      <c r="AQ32" s="148" t="str">
        <f>IF(Table_6_UK!K32=0,"zero",RIGHT(Table_6_UK!K32,1))</f>
        <v>zero</v>
      </c>
      <c r="AR32" s="153" t="str">
        <f>IF(Table_7_UK!H32=0,"zero",RIGHT(Table_7_UK!H32,1))</f>
        <v>5</v>
      </c>
      <c r="AW32" s="17" t="str">
        <f>IF(Table_8_UK!H32=0,"zero",RIGHT(Table_8_UK!H32,1))</f>
        <v>5</v>
      </c>
      <c r="AX32" s="39" t="str">
        <f>IF(Table_8_UK!I32=0,"zero",RIGHT(Table_8_UK!I32,1))</f>
        <v>1</v>
      </c>
      <c r="AY32" s="39" t="str">
        <f>IF(Table_8_UK!J32=0,"zero",RIGHT(Table_8_UK!J32,1))</f>
        <v>6</v>
      </c>
      <c r="AZ32" s="39" t="str">
        <f>IF(Table_8_UK!K32=0,"zero",RIGHT(Table_8_UK!K32,1))</f>
        <v>/</v>
      </c>
      <c r="BA32" s="39" t="str">
        <f>IF(Table_8_UK!L32=0,"zero",RIGHT(Table_8_UK!L32,1))</f>
        <v>0</v>
      </c>
      <c r="BB32" s="39" t="str">
        <f>IF(Table_8_UK!M32=0,"zero",RIGHT(Table_8_UK!M32,1))</f>
        <v>zero</v>
      </c>
      <c r="BC32" s="148" t="str">
        <f>IF(Table_8_UK!N32=0,"zero",RIGHT(Table_8_UK!N32,1))</f>
        <v>/</v>
      </c>
    </row>
    <row r="33" spans="3:55" x14ac:dyDescent="0.3">
      <c r="C33" s="17" t="str">
        <f>IF(Table_1_UK!H33=0,"zero",RIGHT(Table_1_UK!H33,1))</f>
        <v>8</v>
      </c>
      <c r="D33" s="39" t="str">
        <f>IF(Table_1_UK!I33=0,"zero",RIGHT(Table_1_UK!I33,1))</f>
        <v>2</v>
      </c>
      <c r="E33" s="17"/>
      <c r="K33" s="17" t="str">
        <f>IF(Table_3_UK!H33=0,"zero",RIGHT(Table_3_UK!H33,1))</f>
        <v>zero</v>
      </c>
      <c r="L33" s="148" t="str">
        <f>IF(Table_3_UK!I33=0,"zero",RIGHT(Table_3_UK!I33,1))</f>
        <v>zero</v>
      </c>
      <c r="O33" s="17" t="str">
        <f>IF(Table_4_UK!H33=0,"zero",RIGHT(Table_4_UK!H33,1))</f>
        <v>zero</v>
      </c>
      <c r="P33" s="148" t="str">
        <f>IF(Table_4_UK!I33=0,"zero",RIGHT(Table_4_UK!I33,1))</f>
        <v>zero</v>
      </c>
      <c r="Q33" s="143" t="str">
        <f>IF(Table_5_UK!H33=0,"zero",RIGHT(Table_5_UK!H33,1))</f>
        <v>zero</v>
      </c>
      <c r="R33" s="143" t="str">
        <f>IF(Table_5_UK!I33=0,"zero",RIGHT(Table_5_UK!I33,1))</f>
        <v>zero</v>
      </c>
      <c r="S33" s="143" t="str">
        <f>IF(Table_5_UK!J33=0,"zero",RIGHT(Table_5_UK!J33,1))</f>
        <v>zero</v>
      </c>
      <c r="T33" s="143" t="str">
        <f>IF(Table_5_UK!K33=0,"zero",RIGHT(Table_5_UK!K33,1))</f>
        <v>zero</v>
      </c>
      <c r="U33" s="143" t="str">
        <f>IF(Table_5_UK!L33=0,"zero",RIGHT(Table_5_UK!L33,1))</f>
        <v>2</v>
      </c>
      <c r="V33" s="143" t="str">
        <f>IF(Table_5_UK!M33=0,"zero",RIGHT(Table_5_UK!M33,1))</f>
        <v>2</v>
      </c>
      <c r="W33" s="143" t="str">
        <f>IF(Table_5_UK!N33=0,"zero",RIGHT(Table_5_UK!N33,1))</f>
        <v>zero</v>
      </c>
      <c r="X33" s="143" t="str">
        <f>IF(Table_5_UK!O33=0,"zero",RIGHT(Table_5_UK!O33,1))</f>
        <v>1</v>
      </c>
      <c r="Y33" s="143" t="str">
        <f>IF(Table_5_UK!P33=0,"zero",RIGHT(Table_5_UK!P33,1))</f>
        <v>5</v>
      </c>
      <c r="Z33" s="143" t="str">
        <f>IF(Table_5_UK!Q33=0,"zero",RIGHT(Table_5_UK!Q33,1))</f>
        <v>8</v>
      </c>
      <c r="AA33" s="143" t="str">
        <f>IF(Table_5_UK!R33=0,"zero",RIGHT(Table_5_UK!R33,1))</f>
        <v>zero</v>
      </c>
      <c r="AB33" s="143" t="str">
        <f>IF(Table_5_UK!S33=0,"zero",RIGHT(Table_5_UK!S33,1))</f>
        <v>zero</v>
      </c>
      <c r="AC33" s="143" t="str">
        <f>IF(Table_5_UK!T33=0,"zero",RIGHT(Table_5_UK!T33,1))</f>
        <v>zero</v>
      </c>
      <c r="AD33" s="143" t="str">
        <f>IF(Table_5_UK!U33=0,"zero",RIGHT(Table_5_UK!U33,1))</f>
        <v>zero</v>
      </c>
      <c r="AE33" s="143" t="str">
        <f>IF(Table_5_UK!V33=0,"zero",RIGHT(Table_5_UK!V33,1))</f>
        <v>8</v>
      </c>
      <c r="AF33" s="143" t="str">
        <f>IF(Table_5_UK!W33=0,"zero",RIGHT(Table_5_UK!W33,1))</f>
        <v>8</v>
      </c>
      <c r="AG33" s="143" t="str">
        <f>IF(Table_5_UK!X33=0,"zero",RIGHT(Table_5_UK!X33,1))</f>
        <v>zero</v>
      </c>
      <c r="AH33" s="143" t="str">
        <f>IF(Table_5_UK!Y33=0,"zero",RIGHT(Table_5_UK!Y33,1))</f>
        <v>zero</v>
      </c>
      <c r="AI33" s="143" t="str">
        <f>IF(Table_5_UK!Z33=0,"zero",RIGHT(Table_5_UK!Z33,1))</f>
        <v>zero</v>
      </c>
      <c r="AJ33" s="143" t="str">
        <f>IF(Table_5_UK!AA33=0,"zero",RIGHT(Table_5_UK!AA33,1))</f>
        <v>zero</v>
      </c>
      <c r="AK33" s="143" t="str">
        <f>IF(Table_5_UK!AB33=0,"zero",RIGHT(Table_5_UK!AB33,1))</f>
        <v>zero</v>
      </c>
      <c r="AL33" s="143" t="str">
        <f>IF(Table_5_UK!AC33=0,"zero",RIGHT(Table_5_UK!AC33,1))</f>
        <v>6</v>
      </c>
      <c r="AM33" s="147" t="str">
        <f>IF(Table_5_UK!AD33=0,"zero",RIGHT(Table_5_UK!AD33,1))</f>
        <v>5</v>
      </c>
      <c r="AN33" s="39" t="str">
        <f>IF(Table_6_UK!H33=0,"zero",RIGHT(Table_6_UK!H33,1))</f>
        <v>zero</v>
      </c>
      <c r="AO33" s="39" t="str">
        <f>IF(Table_6_UK!I33=0,"zero",RIGHT(Table_6_UK!I33,1))</f>
        <v>4</v>
      </c>
      <c r="AP33" s="39" t="str">
        <f>IF(Table_6_UK!J33=0,"zero",RIGHT(Table_6_UK!J33,1))</f>
        <v>8</v>
      </c>
      <c r="AQ33" s="148" t="str">
        <f>IF(Table_6_UK!K33=0,"zero",RIGHT(Table_6_UK!K33,1))</f>
        <v>2</v>
      </c>
      <c r="AR33" s="153" t="str">
        <f>IF(Table_7_UK!H33=0,"zero",RIGHT(Table_7_UK!H33,1))</f>
        <v>7</v>
      </c>
      <c r="AW33" s="17" t="str">
        <f>IF(Table_8_UK!H33=0,"zero",RIGHT(Table_8_UK!H33,1))</f>
        <v>0</v>
      </c>
      <c r="AX33" s="39" t="str">
        <f>IF(Table_8_UK!I33=0,"zero",RIGHT(Table_8_UK!I33,1))</f>
        <v>1</v>
      </c>
      <c r="AY33" s="39" t="str">
        <f>IF(Table_8_UK!J33=0,"zero",RIGHT(Table_8_UK!J33,1))</f>
        <v>1</v>
      </c>
      <c r="AZ33" s="39" t="str">
        <f>IF(Table_8_UK!K33=0,"zero",RIGHT(Table_8_UK!K33,1))</f>
        <v>/</v>
      </c>
      <c r="BA33" s="39" t="str">
        <f>IF(Table_8_UK!L33=0,"zero",RIGHT(Table_8_UK!L33,1))</f>
        <v>4</v>
      </c>
      <c r="BB33" s="39" t="str">
        <f>IF(Table_8_UK!M33=0,"zero",RIGHT(Table_8_UK!M33,1))</f>
        <v>zero</v>
      </c>
      <c r="BC33" s="148" t="str">
        <f>IF(Table_8_UK!N33=0,"zero",RIGHT(Table_8_UK!N33,1))</f>
        <v>/</v>
      </c>
    </row>
    <row r="34" spans="3:55" x14ac:dyDescent="0.3">
      <c r="C34" s="17" t="str">
        <f>IF(Table_1_UK!H34=0,"zero",RIGHT(Table_1_UK!H34,1))</f>
        <v>8</v>
      </c>
      <c r="D34" s="39" t="str">
        <f>IF(Table_1_UK!I34=0,"zero",RIGHT(Table_1_UK!I34,1))</f>
        <v>0</v>
      </c>
      <c r="E34" s="17"/>
      <c r="K34" s="17" t="str">
        <f>IF(Table_3_UK!H34=0,"zero",RIGHT(Table_3_UK!H34,1))</f>
        <v>zero</v>
      </c>
      <c r="L34" s="148" t="str">
        <f>IF(Table_3_UK!I34=0,"zero",RIGHT(Table_3_UK!I34,1))</f>
        <v>zero</v>
      </c>
      <c r="O34" s="17" t="str">
        <f>IF(Table_4_UK!H34=0,"zero",RIGHT(Table_4_UK!H34,1))</f>
        <v>3</v>
      </c>
      <c r="P34" s="148" t="str">
        <f>IF(Table_4_UK!I34=0,"zero",RIGHT(Table_4_UK!I34,1))</f>
        <v>5</v>
      </c>
      <c r="Q34" s="143" t="str">
        <f>IF(Table_5_UK!H34=0,"zero",RIGHT(Table_5_UK!H34,1))</f>
        <v>zero</v>
      </c>
      <c r="R34" s="143" t="str">
        <f>IF(Table_5_UK!I34=0,"zero",RIGHT(Table_5_UK!I34,1))</f>
        <v>zero</v>
      </c>
      <c r="S34" s="143" t="str">
        <f>IF(Table_5_UK!J34=0,"zero",RIGHT(Table_5_UK!J34,1))</f>
        <v>zero</v>
      </c>
      <c r="T34" s="143" t="str">
        <f>IF(Table_5_UK!K34=0,"zero",RIGHT(Table_5_UK!K34,1))</f>
        <v>zero</v>
      </c>
      <c r="U34" s="143" t="str">
        <f>IF(Table_5_UK!L34=0,"zero",RIGHT(Table_5_UK!L34,1))</f>
        <v>6</v>
      </c>
      <c r="V34" s="143" t="str">
        <f>IF(Table_5_UK!M34=0,"zero",RIGHT(Table_5_UK!M34,1))</f>
        <v>zero</v>
      </c>
      <c r="W34" s="143" t="str">
        <f>IF(Table_5_UK!N34=0,"zero",RIGHT(Table_5_UK!N34,1))</f>
        <v>zero</v>
      </c>
      <c r="X34" s="143" t="str">
        <f>IF(Table_5_UK!O34=0,"zero",RIGHT(Table_5_UK!O34,1))</f>
        <v>zero</v>
      </c>
      <c r="Y34" s="143" t="str">
        <f>IF(Table_5_UK!P34=0,"zero",RIGHT(Table_5_UK!P34,1))</f>
        <v>6</v>
      </c>
      <c r="Z34" s="143" t="str">
        <f>IF(Table_5_UK!Q34=0,"zero",RIGHT(Table_5_UK!Q34,1))</f>
        <v>zero</v>
      </c>
      <c r="AA34" s="143" t="str">
        <f>IF(Table_5_UK!R34=0,"zero",RIGHT(Table_5_UK!R34,1))</f>
        <v>zero</v>
      </c>
      <c r="AB34" s="143" t="str">
        <f>IF(Table_5_UK!S34=0,"zero",RIGHT(Table_5_UK!S34,1))</f>
        <v>zero</v>
      </c>
      <c r="AC34" s="143" t="str">
        <f>IF(Table_5_UK!T34=0,"zero",RIGHT(Table_5_UK!T34,1))</f>
        <v>zero</v>
      </c>
      <c r="AD34" s="143" t="str">
        <f>IF(Table_5_UK!U34=0,"zero",RIGHT(Table_5_UK!U34,1))</f>
        <v>zero</v>
      </c>
      <c r="AE34" s="143" t="str">
        <f>IF(Table_5_UK!V34=0,"zero",RIGHT(Table_5_UK!V34,1))</f>
        <v>1</v>
      </c>
      <c r="AF34" s="143" t="str">
        <f>IF(Table_5_UK!W34=0,"zero",RIGHT(Table_5_UK!W34,1))</f>
        <v>5</v>
      </c>
      <c r="AG34" s="143" t="str">
        <f>IF(Table_5_UK!X34=0,"zero",RIGHT(Table_5_UK!X34,1))</f>
        <v>zero</v>
      </c>
      <c r="AH34" s="143" t="str">
        <f>IF(Table_5_UK!Y34=0,"zero",RIGHT(Table_5_UK!Y34,1))</f>
        <v>zero</v>
      </c>
      <c r="AI34" s="143" t="str">
        <f>IF(Table_5_UK!Z34=0,"zero",RIGHT(Table_5_UK!Z34,1))</f>
        <v>zero</v>
      </c>
      <c r="AJ34" s="143" t="str">
        <f>IF(Table_5_UK!AA34=0,"zero",RIGHT(Table_5_UK!AA34,1))</f>
        <v>zero</v>
      </c>
      <c r="AK34" s="143" t="str">
        <f>IF(Table_5_UK!AB34=0,"zero",RIGHT(Table_5_UK!AB34,1))</f>
        <v>zero</v>
      </c>
      <c r="AL34" s="143" t="str">
        <f>IF(Table_5_UK!AC34=0,"zero",RIGHT(Table_5_UK!AC34,1))</f>
        <v>zero</v>
      </c>
      <c r="AM34" s="147" t="str">
        <f>IF(Table_5_UK!AD34=0,"zero",RIGHT(Table_5_UK!AD34,1))</f>
        <v>2</v>
      </c>
      <c r="AN34" s="39" t="str">
        <f>IF(Table_6_UK!H34=0,"zero",RIGHT(Table_6_UK!H34,1))</f>
        <v>zero</v>
      </c>
      <c r="AO34" s="39" t="str">
        <f>IF(Table_6_UK!I34=0,"zero",RIGHT(Table_6_UK!I34,1))</f>
        <v>zero</v>
      </c>
      <c r="AP34" s="39" t="str">
        <f>IF(Table_6_UK!J34=0,"zero",RIGHT(Table_6_UK!J34,1))</f>
        <v>zero</v>
      </c>
      <c r="AQ34" s="148" t="str">
        <f>IF(Table_6_UK!K34=0,"zero",RIGHT(Table_6_UK!K34,1))</f>
        <v>zero</v>
      </c>
      <c r="AR34" s="153" t="str">
        <f>IF(Table_7_UK!H34=0,"zero",RIGHT(Table_7_UK!H34,1))</f>
        <v>2</v>
      </c>
      <c r="AW34" s="17" t="str">
        <f>IF(Table_8_UK!H34=0,"zero",RIGHT(Table_8_UK!H34,1))</f>
        <v>9</v>
      </c>
      <c r="AX34" s="39" t="str">
        <f>IF(Table_8_UK!I34=0,"zero",RIGHT(Table_8_UK!I34,1))</f>
        <v>9</v>
      </c>
      <c r="AY34" s="39" t="str">
        <f>IF(Table_8_UK!J34=0,"zero",RIGHT(Table_8_UK!J34,1))</f>
        <v>8</v>
      </c>
      <c r="AZ34" s="39" t="str">
        <f>IF(Table_8_UK!K34=0,"zero",RIGHT(Table_8_UK!K34,1))</f>
        <v>/</v>
      </c>
      <c r="BA34" s="39" t="str">
        <f>IF(Table_8_UK!L34=0,"zero",RIGHT(Table_8_UK!L34,1))</f>
        <v>9</v>
      </c>
      <c r="BB34" s="39" t="str">
        <f>IF(Table_8_UK!M34=0,"zero",RIGHT(Table_8_UK!M34,1))</f>
        <v>zero</v>
      </c>
      <c r="BC34" s="148" t="str">
        <f>IF(Table_8_UK!N34=0,"zero",RIGHT(Table_8_UK!N34,1))</f>
        <v>/</v>
      </c>
    </row>
    <row r="35" spans="3:55" x14ac:dyDescent="0.3">
      <c r="C35" s="17" t="str">
        <f>IF(Table_1_UK!H35=0,"zero",RIGHT(Table_1_UK!H35,1))</f>
        <v>zero</v>
      </c>
      <c r="D35" s="39" t="str">
        <f>IF(Table_1_UK!I35=0,"zero",RIGHT(Table_1_UK!I35,1))</f>
        <v>zero</v>
      </c>
      <c r="E35" s="17"/>
      <c r="K35" s="17" t="str">
        <f>IF(Table_3_UK!H35=0,"zero",RIGHT(Table_3_UK!H35,1))</f>
        <v>4</v>
      </c>
      <c r="L35" s="148" t="str">
        <f>IF(Table_3_UK!I35=0,"zero",RIGHT(Table_3_UK!I35,1))</f>
        <v>0</v>
      </c>
      <c r="O35" s="17" t="str">
        <f>IF(Table_4_UK!H35=0,"zero",RIGHT(Table_4_UK!H35,1))</f>
        <v>zero</v>
      </c>
      <c r="P35" s="148" t="str">
        <f>IF(Table_4_UK!I35=0,"zero",RIGHT(Table_4_UK!I35,1))</f>
        <v>zero</v>
      </c>
      <c r="Q35" s="143" t="str">
        <f>IF(Table_5_UK!H35=0,"zero",RIGHT(Table_5_UK!H35,1))</f>
        <v>zero</v>
      </c>
      <c r="R35" s="143" t="str">
        <f>IF(Table_5_UK!I35=0,"zero",RIGHT(Table_5_UK!I35,1))</f>
        <v>zero</v>
      </c>
      <c r="S35" s="143" t="str">
        <f>IF(Table_5_UK!J35=0,"zero",RIGHT(Table_5_UK!J35,1))</f>
        <v>9</v>
      </c>
      <c r="T35" s="143" t="str">
        <f>IF(Table_5_UK!K35=0,"zero",RIGHT(Table_5_UK!K35,1))</f>
        <v>zero</v>
      </c>
      <c r="U35" s="143" t="str">
        <f>IF(Table_5_UK!L35=0,"zero",RIGHT(Table_5_UK!L35,1))</f>
        <v>8</v>
      </c>
      <c r="V35" s="143" t="str">
        <f>IF(Table_5_UK!M35=0,"zero",RIGHT(Table_5_UK!M35,1))</f>
        <v>5</v>
      </c>
      <c r="W35" s="143" t="str">
        <f>IF(Table_5_UK!N35=0,"zero",RIGHT(Table_5_UK!N35,1))</f>
        <v>zero</v>
      </c>
      <c r="X35" s="143" t="str">
        <f>IF(Table_5_UK!O35=0,"zero",RIGHT(Table_5_UK!O35,1))</f>
        <v>0</v>
      </c>
      <c r="Y35" s="143" t="str">
        <f>IF(Table_5_UK!P35=0,"zero",RIGHT(Table_5_UK!P35,1))</f>
        <v>2</v>
      </c>
      <c r="Z35" s="143" t="str">
        <f>IF(Table_5_UK!Q35=0,"zero",RIGHT(Table_5_UK!Q35,1))</f>
        <v>8</v>
      </c>
      <c r="AA35" s="143" t="str">
        <f>IF(Table_5_UK!R35=0,"zero",RIGHT(Table_5_UK!R35,1))</f>
        <v>zero</v>
      </c>
      <c r="AB35" s="143" t="str">
        <f>IF(Table_5_UK!S35=0,"zero",RIGHT(Table_5_UK!S35,1))</f>
        <v>9</v>
      </c>
      <c r="AC35" s="143" t="str">
        <f>IF(Table_5_UK!T35=0,"zero",RIGHT(Table_5_UK!T35,1))</f>
        <v>zero</v>
      </c>
      <c r="AD35" s="143" t="str">
        <f>IF(Table_5_UK!U35=0,"zero",RIGHT(Table_5_UK!U35,1))</f>
        <v>zero</v>
      </c>
      <c r="AE35" s="143" t="str">
        <f>IF(Table_5_UK!V35=0,"zero",RIGHT(Table_5_UK!V35,1))</f>
        <v>5</v>
      </c>
      <c r="AF35" s="143" t="str">
        <f>IF(Table_5_UK!W35=0,"zero",RIGHT(Table_5_UK!W35,1))</f>
        <v>7</v>
      </c>
      <c r="AG35" s="143" t="str">
        <f>IF(Table_5_UK!X35=0,"zero",RIGHT(Table_5_UK!X35,1))</f>
        <v>zero</v>
      </c>
      <c r="AH35" s="143" t="str">
        <f>IF(Table_5_UK!Y35=0,"zero",RIGHT(Table_5_UK!Y35,1))</f>
        <v>zero</v>
      </c>
      <c r="AI35" s="143" t="str">
        <f>IF(Table_5_UK!Z35=0,"zero",RIGHT(Table_5_UK!Z35,1))</f>
        <v>zero</v>
      </c>
      <c r="AJ35" s="143" t="str">
        <f>IF(Table_5_UK!AA35=0,"zero",RIGHT(Table_5_UK!AA35,1))</f>
        <v>zero</v>
      </c>
      <c r="AK35" s="143" t="str">
        <f>IF(Table_5_UK!AB35=0,"zero",RIGHT(Table_5_UK!AB35,1))</f>
        <v>zero</v>
      </c>
      <c r="AL35" s="143" t="str">
        <f>IF(Table_5_UK!AC35=0,"zero",RIGHT(Table_5_UK!AC35,1))</f>
        <v>zero</v>
      </c>
      <c r="AM35" s="147" t="str">
        <f>IF(Table_5_UK!AD35=0,"zero",RIGHT(Table_5_UK!AD35,1))</f>
        <v>1</v>
      </c>
      <c r="AN35" s="39" t="str">
        <f>IF(Table_6_UK!H35=0,"zero",RIGHT(Table_6_UK!H35,1))</f>
        <v>zero</v>
      </c>
      <c r="AO35" s="39" t="str">
        <f>IF(Table_6_UK!I35=0,"zero",RIGHT(Table_6_UK!I35,1))</f>
        <v>zero</v>
      </c>
      <c r="AP35" s="39" t="str">
        <f>IF(Table_6_UK!J35=0,"zero",RIGHT(Table_6_UK!J35,1))</f>
        <v>zero</v>
      </c>
      <c r="AQ35" s="148" t="str">
        <f>IF(Table_6_UK!K35=0,"zero",RIGHT(Table_6_UK!K35,1))</f>
        <v>zero</v>
      </c>
      <c r="AR35" s="153" t="str">
        <f>IF(Table_7_UK!H35=0,"zero",RIGHT(Table_7_UK!H35,1))</f>
        <v>zero</v>
      </c>
      <c r="AW35" s="17" t="str">
        <f>IF(Table_8_UK!H35=0,"zero",RIGHT(Table_8_UK!H35,1))</f>
        <v>2</v>
      </c>
      <c r="AX35" s="39" t="str">
        <f>IF(Table_8_UK!I35=0,"zero",RIGHT(Table_8_UK!I35,1))</f>
        <v>5</v>
      </c>
      <c r="AY35" s="39" t="str">
        <f>IF(Table_8_UK!J35=0,"zero",RIGHT(Table_8_UK!J35,1))</f>
        <v>7</v>
      </c>
      <c r="AZ35" s="39" t="str">
        <f>IF(Table_8_UK!K35=0,"zero",RIGHT(Table_8_UK!K35,1))</f>
        <v>/</v>
      </c>
      <c r="BA35" s="39" t="str">
        <f>IF(Table_8_UK!L35=0,"zero",RIGHT(Table_8_UK!L35,1))</f>
        <v>9</v>
      </c>
      <c r="BB35" s="39" t="str">
        <f>IF(Table_8_UK!M35=0,"zero",RIGHT(Table_8_UK!M35,1))</f>
        <v>8</v>
      </c>
      <c r="BC35" s="148" t="str">
        <f>IF(Table_8_UK!N35=0,"zero",RIGHT(Table_8_UK!N35,1))</f>
        <v>/</v>
      </c>
    </row>
    <row r="36" spans="3:55" s="39" customFormat="1" x14ac:dyDescent="0.3">
      <c r="C36" s="17" t="str">
        <f>IF(Table_1_UK!H36=0,"zero",RIGHT(Table_1_UK!H36,1))</f>
        <v>1</v>
      </c>
      <c r="D36" s="39" t="str">
        <f>IF(Table_1_UK!I36=0,"zero",RIGHT(Table_1_UK!I36,1))</f>
        <v>5</v>
      </c>
      <c r="E36" s="17"/>
      <c r="K36" s="17" t="str">
        <f>IF(Table_3_UK!H36=0,"zero",RIGHT(Table_3_UK!H36,1))</f>
        <v>zero</v>
      </c>
      <c r="L36" s="148" t="str">
        <f>IF(Table_3_UK!I36=0,"zero",RIGHT(Table_3_UK!I36,1))</f>
        <v>zero</v>
      </c>
      <c r="O36" s="17" t="str">
        <f>IF(Table_4_UK!H36=0,"zero",RIGHT(Table_4_UK!H36,1))</f>
        <v>3</v>
      </c>
      <c r="P36" s="148" t="str">
        <f>IF(Table_4_UK!I36=0,"zero",RIGHT(Table_4_UK!I36,1))</f>
        <v>7</v>
      </c>
      <c r="Q36" s="143" t="str">
        <f>IF(Table_5_UK!H36=0,"zero",RIGHT(Table_5_UK!H36,1))</f>
        <v>zero</v>
      </c>
      <c r="R36" s="143" t="str">
        <f>IF(Table_5_UK!I36=0,"zero",RIGHT(Table_5_UK!I36,1))</f>
        <v>zero</v>
      </c>
      <c r="S36" s="143" t="str">
        <f>IF(Table_5_UK!J36=0,"zero",RIGHT(Table_5_UK!J36,1))</f>
        <v>zero</v>
      </c>
      <c r="T36" s="143" t="str">
        <f>IF(Table_5_UK!K36=0,"zero",RIGHT(Table_5_UK!K36,1))</f>
        <v>zero</v>
      </c>
      <c r="U36" s="143" t="str">
        <f>IF(Table_5_UK!L36=0,"zero",RIGHT(Table_5_UK!L36,1))</f>
        <v>3</v>
      </c>
      <c r="V36" s="143" t="str">
        <f>IF(Table_5_UK!M36=0,"zero",RIGHT(Table_5_UK!M36,1))</f>
        <v>zero</v>
      </c>
      <c r="W36" s="143" t="str">
        <f>IF(Table_5_UK!N36=0,"zero",RIGHT(Table_5_UK!N36,1))</f>
        <v>zero</v>
      </c>
      <c r="X36" s="143" t="str">
        <f>IF(Table_5_UK!O36=0,"zero",RIGHT(Table_5_UK!O36,1))</f>
        <v>2</v>
      </c>
      <c r="Y36" s="143" t="str">
        <f>IF(Table_5_UK!P36=0,"zero",RIGHT(Table_5_UK!P36,1))</f>
        <v>5</v>
      </c>
      <c r="Z36" s="143" t="str">
        <f>IF(Table_5_UK!Q36=0,"zero",RIGHT(Table_5_UK!Q36,1))</f>
        <v>4</v>
      </c>
      <c r="AA36" s="143" t="str">
        <f>IF(Table_5_UK!R36=0,"zero",RIGHT(Table_5_UK!R36,1))</f>
        <v>1</v>
      </c>
      <c r="AB36" s="143" t="str">
        <f>IF(Table_5_UK!S36=0,"zero",RIGHT(Table_5_UK!S36,1))</f>
        <v>1</v>
      </c>
      <c r="AC36" s="143" t="str">
        <f>IF(Table_5_UK!T36=0,"zero",RIGHT(Table_5_UK!T36,1))</f>
        <v>zero</v>
      </c>
      <c r="AD36" s="143" t="str">
        <f>IF(Table_5_UK!U36=0,"zero",RIGHT(Table_5_UK!U36,1))</f>
        <v>zero</v>
      </c>
      <c r="AE36" s="143" t="str">
        <f>IF(Table_5_UK!V36=0,"zero",RIGHT(Table_5_UK!V36,1))</f>
        <v>4</v>
      </c>
      <c r="AF36" s="143" t="str">
        <f>IF(Table_5_UK!W36=0,"zero",RIGHT(Table_5_UK!W36,1))</f>
        <v>zero</v>
      </c>
      <c r="AG36" s="143" t="str">
        <f>IF(Table_5_UK!X36=0,"zero",RIGHT(Table_5_UK!X36,1))</f>
        <v>zero</v>
      </c>
      <c r="AH36" s="143" t="str">
        <f>IF(Table_5_UK!Y36=0,"zero",RIGHT(Table_5_UK!Y36,1))</f>
        <v>zero</v>
      </c>
      <c r="AI36" s="143" t="str">
        <f>IF(Table_5_UK!Z36=0,"zero",RIGHT(Table_5_UK!Z36,1))</f>
        <v>9</v>
      </c>
      <c r="AJ36" s="143" t="str">
        <f>IF(Table_5_UK!AA36=0,"zero",RIGHT(Table_5_UK!AA36,1))</f>
        <v>zero</v>
      </c>
      <c r="AK36" s="143" t="str">
        <f>IF(Table_5_UK!AB36=0,"zero",RIGHT(Table_5_UK!AB36,1))</f>
        <v>3</v>
      </c>
      <c r="AL36" s="143" t="str">
        <f>IF(Table_5_UK!AC36=0,"zero",RIGHT(Table_5_UK!AC36,1))</f>
        <v>zero</v>
      </c>
      <c r="AM36" s="147" t="str">
        <f>IF(Table_5_UK!AD36=0,"zero",RIGHT(Table_5_UK!AD36,1))</f>
        <v>7</v>
      </c>
      <c r="AN36" s="39" t="str">
        <f>IF(Table_6_UK!H36=0,"zero",RIGHT(Table_6_UK!H36,1))</f>
        <v>3</v>
      </c>
      <c r="AO36" s="39" t="str">
        <f>IF(Table_6_UK!I36=0,"zero",RIGHT(Table_6_UK!I36,1))</f>
        <v>3</v>
      </c>
      <c r="AP36" s="39" t="str">
        <f>IF(Table_6_UK!J36=0,"zero",RIGHT(Table_6_UK!J36,1))</f>
        <v>7</v>
      </c>
      <c r="AQ36" s="148" t="str">
        <f>IF(Table_6_UK!K36=0,"zero",RIGHT(Table_6_UK!K36,1))</f>
        <v>3</v>
      </c>
      <c r="AR36" s="153" t="str">
        <f>IF(Table_7_UK!H36=0,"zero",RIGHT(Table_7_UK!H36,1))</f>
        <v>zero</v>
      </c>
      <c r="AW36" s="17" t="str">
        <f>IF(Table_8_UK!H36=0,"zero",RIGHT(Table_8_UK!H36,1))</f>
        <v>6</v>
      </c>
      <c r="AX36" s="39" t="str">
        <f>IF(Table_8_UK!I36=0,"zero",RIGHT(Table_8_UK!I36,1))</f>
        <v>4</v>
      </c>
      <c r="AY36" s="39" t="str">
        <f>IF(Table_8_UK!J36=0,"zero",RIGHT(Table_8_UK!J36,1))</f>
        <v>0</v>
      </c>
      <c r="AZ36" s="39" t="str">
        <f>IF(Table_8_UK!K36=0,"zero",RIGHT(Table_8_UK!K36,1))</f>
        <v>/</v>
      </c>
      <c r="BA36" s="39" t="str">
        <f>IF(Table_8_UK!L36=0,"zero",RIGHT(Table_8_UK!L36,1))</f>
        <v>3</v>
      </c>
      <c r="BB36" s="39" t="str">
        <f>IF(Table_8_UK!M36=0,"zero",RIGHT(Table_8_UK!M36,1))</f>
        <v>zero</v>
      </c>
      <c r="BC36" s="148" t="str">
        <f>IF(Table_8_UK!N36=0,"zero",RIGHT(Table_8_UK!N36,1))</f>
        <v>/</v>
      </c>
    </row>
    <row r="37" spans="3:55" x14ac:dyDescent="0.3">
      <c r="C37" s="17" t="str">
        <f>IF(Table_1_UK!H37=0,"zero",RIGHT(Table_1_UK!H37,1))</f>
        <v>zero</v>
      </c>
      <c r="D37" s="39" t="str">
        <f>IF(Table_1_UK!I37=0,"zero",RIGHT(Table_1_UK!I37,1))</f>
        <v>zero</v>
      </c>
      <c r="E37" s="17"/>
      <c r="K37" s="17" t="str">
        <f>IF(Table_3_UK!H37=0,"zero",RIGHT(Table_3_UK!H37,1))</f>
        <v>8</v>
      </c>
      <c r="L37" s="148" t="str">
        <f>IF(Table_3_UK!I37=0,"zero",RIGHT(Table_3_UK!I37,1))</f>
        <v>7</v>
      </c>
      <c r="O37" s="17" t="str">
        <f>IF(Table_4_UK!H37=0,"zero",RIGHT(Table_4_UK!H37,1))</f>
        <v>7</v>
      </c>
      <c r="P37" s="148" t="str">
        <f>IF(Table_4_UK!I37=0,"zero",RIGHT(Table_4_UK!I37,1))</f>
        <v>9</v>
      </c>
      <c r="Q37" s="143" t="str">
        <f>IF(Table_5_UK!H37=0,"zero",RIGHT(Table_5_UK!H37,1))</f>
        <v>9</v>
      </c>
      <c r="R37" s="143" t="str">
        <f>IF(Table_5_UK!I37=0,"zero",RIGHT(Table_5_UK!I37,1))</f>
        <v>zero</v>
      </c>
      <c r="S37" s="143" t="str">
        <f>IF(Table_5_UK!J37=0,"zero",RIGHT(Table_5_UK!J37,1))</f>
        <v>2</v>
      </c>
      <c r="T37" s="143" t="str">
        <f>IF(Table_5_UK!K37=0,"zero",RIGHT(Table_5_UK!K37,1))</f>
        <v>3</v>
      </c>
      <c r="U37" s="143" t="str">
        <f>IF(Table_5_UK!L37=0,"zero",RIGHT(Table_5_UK!L37,1))</f>
        <v>1</v>
      </c>
      <c r="V37" s="143" t="str">
        <f>IF(Table_5_UK!M37=0,"zero",RIGHT(Table_5_UK!M37,1))</f>
        <v>zero</v>
      </c>
      <c r="W37" s="143" t="str">
        <f>IF(Table_5_UK!N37=0,"zero",RIGHT(Table_5_UK!N37,1))</f>
        <v>zero</v>
      </c>
      <c r="X37" s="143" t="str">
        <f>IF(Table_5_UK!O37=0,"zero",RIGHT(Table_5_UK!O37,1))</f>
        <v>5</v>
      </c>
      <c r="Y37" s="143" t="str">
        <f>IF(Table_5_UK!P37=0,"zero",RIGHT(Table_5_UK!P37,1))</f>
        <v>0</v>
      </c>
      <c r="Z37" s="143" t="str">
        <f>IF(Table_5_UK!Q37=0,"zero",RIGHT(Table_5_UK!Q37,1))</f>
        <v>7</v>
      </c>
      <c r="AA37" s="143" t="str">
        <f>IF(Table_5_UK!R37=0,"zero",RIGHT(Table_5_UK!R37,1))</f>
        <v>zero</v>
      </c>
      <c r="AB37" s="143" t="str">
        <f>IF(Table_5_UK!S37=0,"zero",RIGHT(Table_5_UK!S37,1))</f>
        <v>4</v>
      </c>
      <c r="AC37" s="143" t="str">
        <f>IF(Table_5_UK!T37=0,"zero",RIGHT(Table_5_UK!T37,1))</f>
        <v>zero</v>
      </c>
      <c r="AD37" s="143" t="str">
        <f>IF(Table_5_UK!U37=0,"zero",RIGHT(Table_5_UK!U37,1))</f>
        <v>1</v>
      </c>
      <c r="AE37" s="143" t="str">
        <f>IF(Table_5_UK!V37=0,"zero",RIGHT(Table_5_UK!V37,1))</f>
        <v>3</v>
      </c>
      <c r="AF37" s="143" t="str">
        <f>IF(Table_5_UK!W37=0,"zero",RIGHT(Table_5_UK!W37,1))</f>
        <v>7</v>
      </c>
      <c r="AG37" s="143" t="str">
        <f>IF(Table_5_UK!X37=0,"zero",RIGHT(Table_5_UK!X37,1))</f>
        <v>zero</v>
      </c>
      <c r="AH37" s="143" t="str">
        <f>IF(Table_5_UK!Y37=0,"zero",RIGHT(Table_5_UK!Y37,1))</f>
        <v>zero</v>
      </c>
      <c r="AI37" s="143" t="str">
        <f>IF(Table_5_UK!Z37=0,"zero",RIGHT(Table_5_UK!Z37,1))</f>
        <v>zero</v>
      </c>
      <c r="AJ37" s="143" t="str">
        <f>IF(Table_5_UK!AA37=0,"zero",RIGHT(Table_5_UK!AA37,1))</f>
        <v>zero</v>
      </c>
      <c r="AK37" s="143" t="str">
        <f>IF(Table_5_UK!AB37=0,"zero",RIGHT(Table_5_UK!AB37,1))</f>
        <v>zero</v>
      </c>
      <c r="AL37" s="143" t="str">
        <f>IF(Table_5_UK!AC37=0,"zero",RIGHT(Table_5_UK!AC37,1))</f>
        <v>7</v>
      </c>
      <c r="AM37" s="147" t="str">
        <f>IF(Table_5_UK!AD37=0,"zero",RIGHT(Table_5_UK!AD37,1))</f>
        <v>9</v>
      </c>
      <c r="AN37" s="39" t="str">
        <f>IF(Table_6_UK!H37=0,"zero",RIGHT(Table_6_UK!H37,1))</f>
        <v>1</v>
      </c>
      <c r="AO37" s="39" t="str">
        <f>IF(Table_6_UK!I37=0,"zero",RIGHT(Table_6_UK!I37,1))</f>
        <v>5</v>
      </c>
      <c r="AP37" s="39" t="str">
        <f>IF(Table_6_UK!J37=0,"zero",RIGHT(Table_6_UK!J37,1))</f>
        <v>6</v>
      </c>
      <c r="AQ37" s="148" t="str">
        <f>IF(Table_6_UK!K37=0,"zero",RIGHT(Table_6_UK!K37,1))</f>
        <v>2</v>
      </c>
      <c r="AR37" s="153" t="str">
        <f>IF(Table_7_UK!H37=0,"zero",RIGHT(Table_7_UK!H37,1))</f>
        <v>zero</v>
      </c>
      <c r="AW37" s="17" t="str">
        <f>IF(Table_8_UK!H37=0,"zero",RIGHT(Table_8_UK!H37,1))</f>
        <v>2</v>
      </c>
      <c r="AX37" s="39" t="str">
        <f>IF(Table_8_UK!I37=0,"zero",RIGHT(Table_8_UK!I37,1))</f>
        <v>0</v>
      </c>
      <c r="AY37" s="39" t="str">
        <f>IF(Table_8_UK!J37=0,"zero",RIGHT(Table_8_UK!J37,1))</f>
        <v>2</v>
      </c>
      <c r="AZ37" s="39" t="str">
        <f>IF(Table_8_UK!K37=0,"zero",RIGHT(Table_8_UK!K37,1))</f>
        <v>/</v>
      </c>
      <c r="BA37" s="39" t="str">
        <f>IF(Table_8_UK!L37=0,"zero",RIGHT(Table_8_UK!L37,1))</f>
        <v>0</v>
      </c>
      <c r="BB37" s="39" t="str">
        <f>IF(Table_8_UK!M37=0,"zero",RIGHT(Table_8_UK!M37,1))</f>
        <v>zero</v>
      </c>
      <c r="BC37" s="148" t="str">
        <f>IF(Table_8_UK!N37=0,"zero",RIGHT(Table_8_UK!N37,1))</f>
        <v>/</v>
      </c>
    </row>
    <row r="38" spans="3:55" x14ac:dyDescent="0.3">
      <c r="C38" s="17" t="str">
        <f>IF(Table_1_UK!H38=0,"zero",RIGHT(Table_1_UK!H38,1))</f>
        <v>zero</v>
      </c>
      <c r="D38" s="39" t="str">
        <f>IF(Table_1_UK!I38=0,"zero",RIGHT(Table_1_UK!I38,1))</f>
        <v>0</v>
      </c>
      <c r="E38" s="17"/>
      <c r="K38" s="17" t="str">
        <f>IF(Table_3_UK!H38=0,"zero",RIGHT(Table_3_UK!H38,1))</f>
        <v>zero</v>
      </c>
      <c r="L38" s="148" t="str">
        <f>IF(Table_3_UK!I38=0,"zero",RIGHT(Table_3_UK!I38,1))</f>
        <v>zero</v>
      </c>
      <c r="O38" s="17" t="str">
        <f>IF(Table_4_UK!H38=0,"zero",RIGHT(Table_4_UK!H38,1))</f>
        <v>0</v>
      </c>
      <c r="P38" s="148" t="str">
        <f>IF(Table_4_UK!I38=0,"zero",RIGHT(Table_4_UK!I38,1))</f>
        <v>0</v>
      </c>
      <c r="Q38" s="143" t="str">
        <f>IF(Table_5_UK!H38=0,"zero",RIGHT(Table_5_UK!H38,1))</f>
        <v>zero</v>
      </c>
      <c r="R38" s="143" t="str">
        <f>IF(Table_5_UK!I38=0,"zero",RIGHT(Table_5_UK!I38,1))</f>
        <v>zero</v>
      </c>
      <c r="S38" s="143" t="str">
        <f>IF(Table_5_UK!J38=0,"zero",RIGHT(Table_5_UK!J38,1))</f>
        <v>zero</v>
      </c>
      <c r="T38" s="143" t="str">
        <f>IF(Table_5_UK!K38=0,"zero",RIGHT(Table_5_UK!K38,1))</f>
        <v>4</v>
      </c>
      <c r="U38" s="143" t="str">
        <f>IF(Table_5_UK!L38=0,"zero",RIGHT(Table_5_UK!L38,1))</f>
        <v>0</v>
      </c>
      <c r="V38" s="143" t="str">
        <f>IF(Table_5_UK!M38=0,"zero",RIGHT(Table_5_UK!M38,1))</f>
        <v>5</v>
      </c>
      <c r="W38" s="143" t="str">
        <f>IF(Table_5_UK!N38=0,"zero",RIGHT(Table_5_UK!N38,1))</f>
        <v>zero</v>
      </c>
      <c r="X38" s="143" t="str">
        <f>IF(Table_5_UK!O38=0,"zero",RIGHT(Table_5_UK!O38,1))</f>
        <v>zero</v>
      </c>
      <c r="Y38" s="143" t="str">
        <f>IF(Table_5_UK!P38=0,"zero",RIGHT(Table_5_UK!P38,1))</f>
        <v>9</v>
      </c>
      <c r="Z38" s="143" t="str">
        <f>IF(Table_5_UK!Q38=0,"zero",RIGHT(Table_5_UK!Q38,1))</f>
        <v>5</v>
      </c>
      <c r="AA38" s="143" t="str">
        <f>IF(Table_5_UK!R38=0,"zero",RIGHT(Table_5_UK!R38,1))</f>
        <v>zero</v>
      </c>
      <c r="AB38" s="143" t="str">
        <f>IF(Table_5_UK!S38=0,"zero",RIGHT(Table_5_UK!S38,1))</f>
        <v>zero</v>
      </c>
      <c r="AC38" s="143" t="str">
        <f>IF(Table_5_UK!T38=0,"zero",RIGHT(Table_5_UK!T38,1))</f>
        <v>zero</v>
      </c>
      <c r="AD38" s="143" t="str">
        <f>IF(Table_5_UK!U38=0,"zero",RIGHT(Table_5_UK!U38,1))</f>
        <v>2</v>
      </c>
      <c r="AE38" s="143" t="str">
        <f>IF(Table_5_UK!V38=0,"zero",RIGHT(Table_5_UK!V38,1))</f>
        <v>4</v>
      </c>
      <c r="AF38" s="143" t="str">
        <f>IF(Table_5_UK!W38=0,"zero",RIGHT(Table_5_UK!W38,1))</f>
        <v>0</v>
      </c>
      <c r="AG38" s="143" t="str">
        <f>IF(Table_5_UK!X38=0,"zero",RIGHT(Table_5_UK!X38,1))</f>
        <v>zero</v>
      </c>
      <c r="AH38" s="143" t="str">
        <f>IF(Table_5_UK!Y38=0,"zero",RIGHT(Table_5_UK!Y38,1))</f>
        <v>8</v>
      </c>
      <c r="AI38" s="143" t="str">
        <f>IF(Table_5_UK!Z38=0,"zero",RIGHT(Table_5_UK!Z38,1))</f>
        <v>zero</v>
      </c>
      <c r="AJ38" s="143" t="str">
        <f>IF(Table_5_UK!AA38=0,"zero",RIGHT(Table_5_UK!AA38,1))</f>
        <v>4</v>
      </c>
      <c r="AK38" s="143" t="str">
        <f>IF(Table_5_UK!AB38=0,"zero",RIGHT(Table_5_UK!AB38,1))</f>
        <v>zero</v>
      </c>
      <c r="AL38" s="143" t="str">
        <f>IF(Table_5_UK!AC38=0,"zero",RIGHT(Table_5_UK!AC38,1))</f>
        <v>6</v>
      </c>
      <c r="AM38" s="147" t="str">
        <f>IF(Table_5_UK!AD38=0,"zero",RIGHT(Table_5_UK!AD38,1))</f>
        <v>8</v>
      </c>
      <c r="AN38" s="39" t="str">
        <f>IF(Table_6_UK!H38=0,"zero",RIGHT(Table_6_UK!H38,1))</f>
        <v>zero</v>
      </c>
      <c r="AO38" s="39" t="str">
        <f>IF(Table_6_UK!I38=0,"zero",RIGHT(Table_6_UK!I38,1))</f>
        <v>6</v>
      </c>
      <c r="AP38" s="39" t="str">
        <f>IF(Table_6_UK!J38=0,"zero",RIGHT(Table_6_UK!J38,1))</f>
        <v>7</v>
      </c>
      <c r="AQ38" s="148" t="str">
        <f>IF(Table_6_UK!K38=0,"zero",RIGHT(Table_6_UK!K38,1))</f>
        <v>3</v>
      </c>
      <c r="AR38" s="153" t="str">
        <f>IF(Table_7_UK!H38=0,"zero",RIGHT(Table_7_UK!H38,1))</f>
        <v>6</v>
      </c>
      <c r="AW38" s="17" t="str">
        <f>IF(Table_8_UK!H38=0,"zero",RIGHT(Table_8_UK!H38,1))</f>
        <v>8</v>
      </c>
      <c r="AX38" s="39" t="str">
        <f>IF(Table_8_UK!I38=0,"zero",RIGHT(Table_8_UK!I38,1))</f>
        <v>9</v>
      </c>
      <c r="AY38" s="39" t="str">
        <f>IF(Table_8_UK!J38=0,"zero",RIGHT(Table_8_UK!J38,1))</f>
        <v>7</v>
      </c>
      <c r="AZ38" s="39" t="str">
        <f>IF(Table_8_UK!K38=0,"zero",RIGHT(Table_8_UK!K38,1))</f>
        <v>/</v>
      </c>
      <c r="BA38" s="39" t="str">
        <f>IF(Table_8_UK!L38=0,"zero",RIGHT(Table_8_UK!L38,1))</f>
        <v>6</v>
      </c>
      <c r="BB38" s="39" t="str">
        <f>IF(Table_8_UK!M38=0,"zero",RIGHT(Table_8_UK!M38,1))</f>
        <v>2</v>
      </c>
      <c r="BC38" s="148" t="str">
        <f>IF(Table_8_UK!N38=0,"zero",RIGHT(Table_8_UK!N38,1))</f>
        <v>/</v>
      </c>
    </row>
    <row r="39" spans="3:55" x14ac:dyDescent="0.3">
      <c r="C39" s="17" t="str">
        <f>IF(Table_1_UK!H39=0,"zero",RIGHT(Table_1_UK!H39,1))</f>
        <v>9</v>
      </c>
      <c r="D39" s="39" t="str">
        <f>IF(Table_1_UK!I39=0,"zero",RIGHT(Table_1_UK!I39,1))</f>
        <v>3</v>
      </c>
      <c r="E39" s="17"/>
      <c r="K39" s="17" t="str">
        <f>IF(Table_3_UK!H39=0,"zero",RIGHT(Table_3_UK!H39,1))</f>
        <v>zero</v>
      </c>
      <c r="L39" s="148" t="str">
        <f>IF(Table_3_UK!I39=0,"zero",RIGHT(Table_3_UK!I39,1))</f>
        <v>zero</v>
      </c>
      <c r="O39" s="17" t="str">
        <f>IF(Table_4_UK!H39=0,"zero",RIGHT(Table_4_UK!H39,1))</f>
        <v>8</v>
      </c>
      <c r="P39" s="148" t="str">
        <f>IF(Table_4_UK!I39=0,"zero",RIGHT(Table_4_UK!I39,1))</f>
        <v>4</v>
      </c>
      <c r="Q39" s="143" t="str">
        <f>IF(Table_5_UK!H39=0,"zero",RIGHT(Table_5_UK!H39,1))</f>
        <v>zero</v>
      </c>
      <c r="R39" s="143" t="str">
        <f>IF(Table_5_UK!I39=0,"zero",RIGHT(Table_5_UK!I39,1))</f>
        <v>zero</v>
      </c>
      <c r="S39" s="143" t="str">
        <f>IF(Table_5_UK!J39=0,"zero",RIGHT(Table_5_UK!J39,1))</f>
        <v>zero</v>
      </c>
      <c r="T39" s="143" t="str">
        <f>IF(Table_5_UK!K39=0,"zero",RIGHT(Table_5_UK!K39,1))</f>
        <v>zero</v>
      </c>
      <c r="U39" s="143" t="str">
        <f>IF(Table_5_UK!L39=0,"zero",RIGHT(Table_5_UK!L39,1))</f>
        <v>zero</v>
      </c>
      <c r="V39" s="143" t="str">
        <f>IF(Table_5_UK!M39=0,"zero",RIGHT(Table_5_UK!M39,1))</f>
        <v>zero</v>
      </c>
      <c r="W39" s="143" t="str">
        <f>IF(Table_5_UK!N39=0,"zero",RIGHT(Table_5_UK!N39,1))</f>
        <v>zero</v>
      </c>
      <c r="X39" s="143" t="str">
        <f>IF(Table_5_UK!O39=0,"zero",RIGHT(Table_5_UK!O39,1))</f>
        <v>zero</v>
      </c>
      <c r="Y39" s="143" t="str">
        <f>IF(Table_5_UK!P39=0,"zero",RIGHT(Table_5_UK!P39,1))</f>
        <v>zero</v>
      </c>
      <c r="Z39" s="143" t="str">
        <f>IF(Table_5_UK!Q39=0,"zero",RIGHT(Table_5_UK!Q39,1))</f>
        <v>zero</v>
      </c>
      <c r="AA39" s="143" t="str">
        <f>IF(Table_5_UK!R39=0,"zero",RIGHT(Table_5_UK!R39,1))</f>
        <v>zero</v>
      </c>
      <c r="AB39" s="143" t="str">
        <f>IF(Table_5_UK!S39=0,"zero",RIGHT(Table_5_UK!S39,1))</f>
        <v>zero</v>
      </c>
      <c r="AC39" s="143" t="str">
        <f>IF(Table_5_UK!T39=0,"zero",RIGHT(Table_5_UK!T39,1))</f>
        <v>zero</v>
      </c>
      <c r="AD39" s="143" t="str">
        <f>IF(Table_5_UK!U39=0,"zero",RIGHT(Table_5_UK!U39,1))</f>
        <v>zero</v>
      </c>
      <c r="AE39" s="143" t="str">
        <f>IF(Table_5_UK!V39=0,"zero",RIGHT(Table_5_UK!V39,1))</f>
        <v>zero</v>
      </c>
      <c r="AF39" s="143" t="str">
        <f>IF(Table_5_UK!W39=0,"zero",RIGHT(Table_5_UK!W39,1))</f>
        <v>zero</v>
      </c>
      <c r="AG39" s="143" t="str">
        <f>IF(Table_5_UK!X39=0,"zero",RIGHT(Table_5_UK!X39,1))</f>
        <v>zero</v>
      </c>
      <c r="AH39" s="143" t="str">
        <f>IF(Table_5_UK!Y39=0,"zero",RIGHT(Table_5_UK!Y39,1))</f>
        <v>zero</v>
      </c>
      <c r="AI39" s="143" t="str">
        <f>IF(Table_5_UK!Z39=0,"zero",RIGHT(Table_5_UK!Z39,1))</f>
        <v>zero</v>
      </c>
      <c r="AJ39" s="143" t="str">
        <f>IF(Table_5_UK!AA39=0,"zero",RIGHT(Table_5_UK!AA39,1))</f>
        <v>zero</v>
      </c>
      <c r="AK39" s="143" t="str">
        <f>IF(Table_5_UK!AB39=0,"zero",RIGHT(Table_5_UK!AB39,1))</f>
        <v>zero</v>
      </c>
      <c r="AL39" s="143" t="str">
        <f>IF(Table_5_UK!AC39=0,"zero",RIGHT(Table_5_UK!AC39,1))</f>
        <v>zero</v>
      </c>
      <c r="AM39" s="147" t="str">
        <f>IF(Table_5_UK!AD39=0,"zero",RIGHT(Table_5_UK!AD39,1))</f>
        <v>zero</v>
      </c>
      <c r="AN39" s="39" t="str">
        <f>IF(Table_6_UK!H39=0,"zero",RIGHT(Table_6_UK!H39,1))</f>
        <v>4</v>
      </c>
      <c r="AO39" s="39" t="str">
        <f>IF(Table_6_UK!I39=0,"zero",RIGHT(Table_6_UK!I39,1))</f>
        <v>7</v>
      </c>
      <c r="AP39" s="39" t="str">
        <f>IF(Table_6_UK!J39=0,"zero",RIGHT(Table_6_UK!J39,1))</f>
        <v>3</v>
      </c>
      <c r="AQ39" s="148" t="str">
        <f>IF(Table_6_UK!K39=0,"zero",RIGHT(Table_6_UK!K39,1))</f>
        <v>4</v>
      </c>
      <c r="AR39" s="153" t="str">
        <f>IF(Table_7_UK!H39=0,"zero",RIGHT(Table_7_UK!H39,1))</f>
        <v>9</v>
      </c>
      <c r="AW39" s="17" t="str">
        <f>IF(Table_8_UK!H39=0,"zero",RIGHT(Table_8_UK!H39,1))</f>
        <v>zero</v>
      </c>
      <c r="AX39" s="39" t="str">
        <f>IF(Table_8_UK!I39=0,"zero",RIGHT(Table_8_UK!I39,1))</f>
        <v>zero</v>
      </c>
      <c r="AY39" s="39" t="str">
        <f>IF(Table_8_UK!J39=0,"zero",RIGHT(Table_8_UK!J39,1))</f>
        <v>zero</v>
      </c>
      <c r="AZ39" s="39" t="str">
        <f>IF(Table_8_UK!K39=0,"zero",RIGHT(Table_8_UK!K39,1))</f>
        <v>/</v>
      </c>
      <c r="BA39" s="39" t="str">
        <f>IF(Table_8_UK!L39=0,"zero",RIGHT(Table_8_UK!L39,1))</f>
        <v>zero</v>
      </c>
      <c r="BB39" s="39" t="str">
        <f>IF(Table_8_UK!M39=0,"zero",RIGHT(Table_8_UK!M39,1))</f>
        <v>zero</v>
      </c>
      <c r="BC39" s="148" t="str">
        <f>IF(Table_8_UK!N39=0,"zero",RIGHT(Table_8_UK!N39,1))</f>
        <v>/</v>
      </c>
    </row>
    <row r="40" spans="3:55" x14ac:dyDescent="0.3">
      <c r="C40" s="17" t="str">
        <f>IF(Table_1_UK!H40=0,"zero",RIGHT(Table_1_UK!H40,1))</f>
        <v>zero</v>
      </c>
      <c r="D40" s="39" t="str">
        <f>IF(Table_1_UK!I40=0,"zero",RIGHT(Table_1_UK!I40,1))</f>
        <v>zero</v>
      </c>
      <c r="E40" s="17"/>
      <c r="K40" s="17" t="str">
        <f>IF(Table_3_UK!H40=0,"zero",RIGHT(Table_3_UK!H40,1))</f>
        <v>2</v>
      </c>
      <c r="L40" s="148" t="str">
        <f>IF(Table_3_UK!I40=0,"zero",RIGHT(Table_3_UK!I40,1))</f>
        <v>9</v>
      </c>
      <c r="O40" s="17" t="str">
        <f>IF(Table_4_UK!H40=0,"zero",RIGHT(Table_4_UK!H40,1))</f>
        <v>0</v>
      </c>
      <c r="P40" s="148" t="str">
        <f>IF(Table_4_UK!I40=0,"zero",RIGHT(Table_4_UK!I40,1))</f>
        <v>8</v>
      </c>
      <c r="Q40" s="143" t="str">
        <f>IF(Table_5_UK!H40=0,"zero",RIGHT(Table_5_UK!H40,1))</f>
        <v>zero</v>
      </c>
      <c r="R40" s="143" t="str">
        <f>IF(Table_5_UK!I40=0,"zero",RIGHT(Table_5_UK!I40,1))</f>
        <v>9</v>
      </c>
      <c r="S40" s="143" t="str">
        <f>IF(Table_5_UK!J40=0,"zero",RIGHT(Table_5_UK!J40,1))</f>
        <v>4</v>
      </c>
      <c r="T40" s="143" t="str">
        <f>IF(Table_5_UK!K40=0,"zero",RIGHT(Table_5_UK!K40,1))</f>
        <v>zero</v>
      </c>
      <c r="U40" s="143" t="str">
        <f>IF(Table_5_UK!L40=0,"zero",RIGHT(Table_5_UK!L40,1))</f>
        <v>8</v>
      </c>
      <c r="V40" s="143" t="str">
        <f>IF(Table_5_UK!M40=0,"zero",RIGHT(Table_5_UK!M40,1))</f>
        <v>zero</v>
      </c>
      <c r="W40" s="143" t="str">
        <f>IF(Table_5_UK!N40=0,"zero",RIGHT(Table_5_UK!N40,1))</f>
        <v>zero</v>
      </c>
      <c r="X40" s="143" t="str">
        <f>IF(Table_5_UK!O40=0,"zero",RIGHT(Table_5_UK!O40,1))</f>
        <v>zero</v>
      </c>
      <c r="Y40" s="143" t="str">
        <f>IF(Table_5_UK!P40=0,"zero",RIGHT(Table_5_UK!P40,1))</f>
        <v>1</v>
      </c>
      <c r="Z40" s="143" t="str">
        <f>IF(Table_5_UK!Q40=0,"zero",RIGHT(Table_5_UK!Q40,1))</f>
        <v>7</v>
      </c>
      <c r="AA40" s="143" t="str">
        <f>IF(Table_5_UK!R40=0,"zero",RIGHT(Table_5_UK!R40,1))</f>
        <v>zero</v>
      </c>
      <c r="AB40" s="143" t="str">
        <f>IF(Table_5_UK!S40=0,"zero",RIGHT(Table_5_UK!S40,1))</f>
        <v>1</v>
      </c>
      <c r="AC40" s="143" t="str">
        <f>IF(Table_5_UK!T40=0,"zero",RIGHT(Table_5_UK!T40,1))</f>
        <v>zero</v>
      </c>
      <c r="AD40" s="143" t="str">
        <f>IF(Table_5_UK!U40=0,"zero",RIGHT(Table_5_UK!U40,1))</f>
        <v>3</v>
      </c>
      <c r="AE40" s="143" t="str">
        <f>IF(Table_5_UK!V40=0,"zero",RIGHT(Table_5_UK!V40,1))</f>
        <v>5</v>
      </c>
      <c r="AF40" s="143" t="str">
        <f>IF(Table_5_UK!W40=0,"zero",RIGHT(Table_5_UK!W40,1))</f>
        <v>zero</v>
      </c>
      <c r="AG40" s="143" t="str">
        <f>IF(Table_5_UK!X40=0,"zero",RIGHT(Table_5_UK!X40,1))</f>
        <v>zero</v>
      </c>
      <c r="AH40" s="143" t="str">
        <f>IF(Table_5_UK!Y40=0,"zero",RIGHT(Table_5_UK!Y40,1))</f>
        <v>zero</v>
      </c>
      <c r="AI40" s="143" t="str">
        <f>IF(Table_5_UK!Z40=0,"zero",RIGHT(Table_5_UK!Z40,1))</f>
        <v>7</v>
      </c>
      <c r="AJ40" s="143" t="str">
        <f>IF(Table_5_UK!AA40=0,"zero",RIGHT(Table_5_UK!AA40,1))</f>
        <v>8</v>
      </c>
      <c r="AK40" s="143" t="str">
        <f>IF(Table_5_UK!AB40=0,"zero",RIGHT(Table_5_UK!AB40,1))</f>
        <v>zero</v>
      </c>
      <c r="AL40" s="143" t="str">
        <f>IF(Table_5_UK!AC40=0,"zero",RIGHT(Table_5_UK!AC40,1))</f>
        <v>zero</v>
      </c>
      <c r="AM40" s="147" t="str">
        <f>IF(Table_5_UK!AD40=0,"zero",RIGHT(Table_5_UK!AD40,1))</f>
        <v>2</v>
      </c>
      <c r="AN40" s="39" t="str">
        <f>IF(Table_6_UK!H40=0,"zero",RIGHT(Table_6_UK!H40,1))</f>
        <v>zero</v>
      </c>
      <c r="AO40" s="39" t="str">
        <f>IF(Table_6_UK!I40=0,"zero",RIGHT(Table_6_UK!I40,1))</f>
        <v>zero</v>
      </c>
      <c r="AP40" s="39" t="str">
        <f>IF(Table_6_UK!J40=0,"zero",RIGHT(Table_6_UK!J40,1))</f>
        <v>zero</v>
      </c>
      <c r="AQ40" s="148" t="str">
        <f>IF(Table_6_UK!K40=0,"zero",RIGHT(Table_6_UK!K40,1))</f>
        <v>zero</v>
      </c>
      <c r="AR40" s="153" t="str">
        <f>IF(Table_7_UK!H40=0,"zero",RIGHT(Table_7_UK!H40,1))</f>
        <v>5</v>
      </c>
      <c r="AW40" s="17" t="str">
        <f>IF(Table_8_UK!H40=0,"zero",RIGHT(Table_8_UK!H40,1))</f>
        <v>1</v>
      </c>
      <c r="AX40" s="39" t="str">
        <f>IF(Table_8_UK!I40=0,"zero",RIGHT(Table_8_UK!I40,1))</f>
        <v>4</v>
      </c>
      <c r="AY40" s="39" t="str">
        <f>IF(Table_8_UK!J40=0,"zero",RIGHT(Table_8_UK!J40,1))</f>
        <v>5</v>
      </c>
      <c r="AZ40" s="39" t="str">
        <f>IF(Table_8_UK!K40=0,"zero",RIGHT(Table_8_UK!K40,1))</f>
        <v>/</v>
      </c>
      <c r="BA40" s="39" t="str">
        <f>IF(Table_8_UK!L40=0,"zero",RIGHT(Table_8_UK!L40,1))</f>
        <v>0</v>
      </c>
      <c r="BB40" s="39" t="str">
        <f>IF(Table_8_UK!M40=0,"zero",RIGHT(Table_8_UK!M40,1))</f>
        <v>9</v>
      </c>
      <c r="BC40" s="148" t="str">
        <f>IF(Table_8_UK!N40=0,"zero",RIGHT(Table_8_UK!N40,1))</f>
        <v>/</v>
      </c>
    </row>
    <row r="41" spans="3:55" x14ac:dyDescent="0.3">
      <c r="C41" s="17" t="str">
        <f>IF(Table_1_UK!H41=0,"zero",RIGHT(Table_1_UK!H41,1))</f>
        <v>zero</v>
      </c>
      <c r="D41" s="39" t="str">
        <f>IF(Table_1_UK!I41=0,"zero",RIGHT(Table_1_UK!I41,1))</f>
        <v>zero</v>
      </c>
      <c r="E41" s="17"/>
      <c r="K41" s="17" t="str">
        <f>IF(Table_3_UK!H41=0,"zero",RIGHT(Table_3_UK!H41,1))</f>
        <v>9</v>
      </c>
      <c r="L41" s="148" t="str">
        <f>IF(Table_3_UK!I41=0,"zero",RIGHT(Table_3_UK!I41,1))</f>
        <v>1</v>
      </c>
      <c r="O41" s="17" t="str">
        <f>IF(Table_4_UK!H41=0,"zero",RIGHT(Table_4_UK!H41,1))</f>
        <v>zero</v>
      </c>
      <c r="P41" s="148" t="str">
        <f>IF(Table_4_UK!I41=0,"zero",RIGHT(Table_4_UK!I41,1))</f>
        <v>zero</v>
      </c>
      <c r="Q41" s="143" t="str">
        <f>IF(Table_5_UK!H41=0,"zero",RIGHT(Table_5_UK!H41,1))</f>
        <v>zero</v>
      </c>
      <c r="R41" s="143" t="str">
        <f>IF(Table_5_UK!I41=0,"zero",RIGHT(Table_5_UK!I41,1))</f>
        <v>zero</v>
      </c>
      <c r="S41" s="143" t="str">
        <f>IF(Table_5_UK!J41=0,"zero",RIGHT(Table_5_UK!J41,1))</f>
        <v>zero</v>
      </c>
      <c r="T41" s="143" t="str">
        <f>IF(Table_5_UK!K41=0,"zero",RIGHT(Table_5_UK!K41,1))</f>
        <v>zero</v>
      </c>
      <c r="U41" s="143" t="str">
        <f>IF(Table_5_UK!L41=0,"zero",RIGHT(Table_5_UK!L41,1))</f>
        <v>zero</v>
      </c>
      <c r="V41" s="143" t="str">
        <f>IF(Table_5_UK!M41=0,"zero",RIGHT(Table_5_UK!M41,1))</f>
        <v>zero</v>
      </c>
      <c r="W41" s="143" t="str">
        <f>IF(Table_5_UK!N41=0,"zero",RIGHT(Table_5_UK!N41,1))</f>
        <v>zero</v>
      </c>
      <c r="X41" s="143" t="str">
        <f>IF(Table_5_UK!O41=0,"zero",RIGHT(Table_5_UK!O41,1))</f>
        <v>zero</v>
      </c>
      <c r="Y41" s="143" t="str">
        <f>IF(Table_5_UK!P41=0,"zero",RIGHT(Table_5_UK!P41,1))</f>
        <v>zero</v>
      </c>
      <c r="Z41" s="143" t="str">
        <f>IF(Table_5_UK!Q41=0,"zero",RIGHT(Table_5_UK!Q41,1))</f>
        <v>zero</v>
      </c>
      <c r="AA41" s="143" t="str">
        <f>IF(Table_5_UK!R41=0,"zero",RIGHT(Table_5_UK!R41,1))</f>
        <v>zero</v>
      </c>
      <c r="AB41" s="143" t="str">
        <f>IF(Table_5_UK!S41=0,"zero",RIGHT(Table_5_UK!S41,1))</f>
        <v>zero</v>
      </c>
      <c r="AC41" s="143" t="str">
        <f>IF(Table_5_UK!T41=0,"zero",RIGHT(Table_5_UK!T41,1))</f>
        <v>zero</v>
      </c>
      <c r="AD41" s="143" t="str">
        <f>IF(Table_5_UK!U41=0,"zero",RIGHT(Table_5_UK!U41,1))</f>
        <v>zero</v>
      </c>
      <c r="AE41" s="143" t="str">
        <f>IF(Table_5_UK!V41=0,"zero",RIGHT(Table_5_UK!V41,1))</f>
        <v>zero</v>
      </c>
      <c r="AF41" s="143" t="str">
        <f>IF(Table_5_UK!W41=0,"zero",RIGHT(Table_5_UK!W41,1))</f>
        <v>zero</v>
      </c>
      <c r="AG41" s="143" t="str">
        <f>IF(Table_5_UK!X41=0,"zero",RIGHT(Table_5_UK!X41,1))</f>
        <v>zero</v>
      </c>
      <c r="AH41" s="143" t="str">
        <f>IF(Table_5_UK!Y41=0,"zero",RIGHT(Table_5_UK!Y41,1))</f>
        <v>zero</v>
      </c>
      <c r="AI41" s="143" t="str">
        <f>IF(Table_5_UK!Z41=0,"zero",RIGHT(Table_5_UK!Z41,1))</f>
        <v>zero</v>
      </c>
      <c r="AJ41" s="143" t="str">
        <f>IF(Table_5_UK!AA41=0,"zero",RIGHT(Table_5_UK!AA41,1))</f>
        <v>zero</v>
      </c>
      <c r="AK41" s="143" t="str">
        <f>IF(Table_5_UK!AB41=0,"zero",RIGHT(Table_5_UK!AB41,1))</f>
        <v>zero</v>
      </c>
      <c r="AL41" s="143" t="str">
        <f>IF(Table_5_UK!AC41=0,"zero",RIGHT(Table_5_UK!AC41,1))</f>
        <v>zero</v>
      </c>
      <c r="AM41" s="147" t="str">
        <f>IF(Table_5_UK!AD41=0,"zero",RIGHT(Table_5_UK!AD41,1))</f>
        <v>zero</v>
      </c>
      <c r="AN41" s="39" t="str">
        <f>IF(Table_6_UK!H41=0,"zero",RIGHT(Table_6_UK!H41,1))</f>
        <v>zero</v>
      </c>
      <c r="AO41" s="39" t="str">
        <f>IF(Table_6_UK!I41=0,"zero",RIGHT(Table_6_UK!I41,1))</f>
        <v>zero</v>
      </c>
      <c r="AP41" s="39" t="str">
        <f>IF(Table_6_UK!J41=0,"zero",RIGHT(Table_6_UK!J41,1))</f>
        <v>zero</v>
      </c>
      <c r="AQ41" s="148" t="str">
        <f>IF(Table_6_UK!K41=0,"zero",RIGHT(Table_6_UK!K41,1))</f>
        <v>zero</v>
      </c>
      <c r="AR41" s="153" t="str">
        <f>IF(Table_7_UK!H41=0,"zero",RIGHT(Table_7_UK!H41,1))</f>
        <v>zero</v>
      </c>
      <c r="AW41" s="17" t="str">
        <f>IF(Table_8_UK!H41=0,"zero",RIGHT(Table_8_UK!H41,1))</f>
        <v>1</v>
      </c>
      <c r="AX41" s="39" t="str">
        <f>IF(Table_8_UK!I41=0,"zero",RIGHT(Table_8_UK!I41,1))</f>
        <v>2</v>
      </c>
      <c r="AY41" s="39" t="str">
        <f>IF(Table_8_UK!J41=0,"zero",RIGHT(Table_8_UK!J41,1))</f>
        <v>3</v>
      </c>
      <c r="AZ41" s="39" t="str">
        <f>IF(Table_8_UK!K41=0,"zero",RIGHT(Table_8_UK!K41,1))</f>
        <v>/</v>
      </c>
      <c r="BA41" s="39" t="str">
        <f>IF(Table_8_UK!L41=0,"zero",RIGHT(Table_8_UK!L41,1))</f>
        <v>8</v>
      </c>
      <c r="BB41" s="39" t="str">
        <f>IF(Table_8_UK!M41=0,"zero",RIGHT(Table_8_UK!M41,1))</f>
        <v>zero</v>
      </c>
      <c r="BC41" s="148" t="str">
        <f>IF(Table_8_UK!N41=0,"zero",RIGHT(Table_8_UK!N41,1))</f>
        <v>/</v>
      </c>
    </row>
    <row r="42" spans="3:55" x14ac:dyDescent="0.3">
      <c r="C42" s="17" t="str">
        <f>IF(Table_1_UK!H42=0,"zero",RIGHT(Table_1_UK!H42,1))</f>
        <v>zero</v>
      </c>
      <c r="D42" s="39" t="str">
        <f>IF(Table_1_UK!I42=0,"zero",RIGHT(Table_1_UK!I42,1))</f>
        <v>zero</v>
      </c>
      <c r="E42" s="17"/>
      <c r="K42" s="17" t="str">
        <f>IF(Table_3_UK!H42=0,"zero",RIGHT(Table_3_UK!H42,1))</f>
        <v>zero</v>
      </c>
      <c r="L42" s="148" t="str">
        <f>IF(Table_3_UK!I42=0,"zero",RIGHT(Table_3_UK!I42,1))</f>
        <v>zero</v>
      </c>
      <c r="O42" s="17" t="str">
        <f>IF(Table_4_UK!H42=0,"zero",RIGHT(Table_4_UK!H42,1))</f>
        <v>0</v>
      </c>
      <c r="P42" s="148" t="str">
        <f>IF(Table_4_UK!I42=0,"zero",RIGHT(Table_4_UK!I42,1))</f>
        <v>3</v>
      </c>
      <c r="Q42" s="143" t="str">
        <f>IF(Table_5_UK!H42=0,"zero",RIGHT(Table_5_UK!H42,1))</f>
        <v>zero</v>
      </c>
      <c r="R42" s="143" t="str">
        <f>IF(Table_5_UK!I42=0,"zero",RIGHT(Table_5_UK!I42,1))</f>
        <v>zero</v>
      </c>
      <c r="S42" s="143" t="str">
        <f>IF(Table_5_UK!J42=0,"zero",RIGHT(Table_5_UK!J42,1))</f>
        <v>zero</v>
      </c>
      <c r="T42" s="143" t="str">
        <f>IF(Table_5_UK!K42=0,"zero",RIGHT(Table_5_UK!K42,1))</f>
        <v>zero</v>
      </c>
      <c r="U42" s="143" t="str">
        <f>IF(Table_5_UK!L42=0,"zero",RIGHT(Table_5_UK!L42,1))</f>
        <v>9</v>
      </c>
      <c r="V42" s="143" t="str">
        <f>IF(Table_5_UK!M42=0,"zero",RIGHT(Table_5_UK!M42,1))</f>
        <v>6</v>
      </c>
      <c r="W42" s="143" t="str">
        <f>IF(Table_5_UK!N42=0,"zero",RIGHT(Table_5_UK!N42,1))</f>
        <v>zero</v>
      </c>
      <c r="X42" s="143" t="str">
        <f>IF(Table_5_UK!O42=0,"zero",RIGHT(Table_5_UK!O42,1))</f>
        <v>7</v>
      </c>
      <c r="Y42" s="143" t="str">
        <f>IF(Table_5_UK!P42=0,"zero",RIGHT(Table_5_UK!P42,1))</f>
        <v>2</v>
      </c>
      <c r="Z42" s="143" t="str">
        <f>IF(Table_5_UK!Q42=0,"zero",RIGHT(Table_5_UK!Q42,1))</f>
        <v>5</v>
      </c>
      <c r="AA42" s="143" t="str">
        <f>IF(Table_5_UK!R42=0,"zero",RIGHT(Table_5_UK!R42,1))</f>
        <v>8</v>
      </c>
      <c r="AB42" s="143" t="str">
        <f>IF(Table_5_UK!S42=0,"zero",RIGHT(Table_5_UK!S42,1))</f>
        <v>zero</v>
      </c>
      <c r="AC42" s="143" t="str">
        <f>IF(Table_5_UK!T42=0,"zero",RIGHT(Table_5_UK!T42,1))</f>
        <v>zero</v>
      </c>
      <c r="AD42" s="143" t="str">
        <f>IF(Table_5_UK!U42=0,"zero",RIGHT(Table_5_UK!U42,1))</f>
        <v>6</v>
      </c>
      <c r="AE42" s="143" t="str">
        <f>IF(Table_5_UK!V42=0,"zero",RIGHT(Table_5_UK!V42,1))</f>
        <v>9</v>
      </c>
      <c r="AF42" s="143" t="str">
        <f>IF(Table_5_UK!W42=0,"zero",RIGHT(Table_5_UK!W42,1))</f>
        <v>9</v>
      </c>
      <c r="AG42" s="143" t="str">
        <f>IF(Table_5_UK!X42=0,"zero",RIGHT(Table_5_UK!X42,1))</f>
        <v>zero</v>
      </c>
      <c r="AH42" s="143" t="str">
        <f>IF(Table_5_UK!Y42=0,"zero",RIGHT(Table_5_UK!Y42,1))</f>
        <v>zero</v>
      </c>
      <c r="AI42" s="143" t="str">
        <f>IF(Table_5_UK!Z42=0,"zero",RIGHT(Table_5_UK!Z42,1))</f>
        <v>1</v>
      </c>
      <c r="AJ42" s="143" t="str">
        <f>IF(Table_5_UK!AA42=0,"zero",RIGHT(Table_5_UK!AA42,1))</f>
        <v>zero</v>
      </c>
      <c r="AK42" s="143" t="str">
        <f>IF(Table_5_UK!AB42=0,"zero",RIGHT(Table_5_UK!AB42,1))</f>
        <v>zero</v>
      </c>
      <c r="AL42" s="143" t="str">
        <f>IF(Table_5_UK!AC42=0,"zero",RIGHT(Table_5_UK!AC42,1))</f>
        <v>zero</v>
      </c>
      <c r="AM42" s="147" t="str">
        <f>IF(Table_5_UK!AD42=0,"zero",RIGHT(Table_5_UK!AD42,1))</f>
        <v>0</v>
      </c>
      <c r="AN42" s="39" t="str">
        <f>IF(Table_6_UK!H42=0,"zero",RIGHT(Table_6_UK!H42,1))</f>
        <v>zero</v>
      </c>
      <c r="AO42" s="39" t="str">
        <f>IF(Table_6_UK!I42=0,"zero",RIGHT(Table_6_UK!I42,1))</f>
        <v>zero</v>
      </c>
      <c r="AP42" s="39" t="str">
        <f>IF(Table_6_UK!J42=0,"zero",RIGHT(Table_6_UK!J42,1))</f>
        <v>zero</v>
      </c>
      <c r="AQ42" s="148" t="str">
        <f>IF(Table_6_UK!K42=0,"zero",RIGHT(Table_6_UK!K42,1))</f>
        <v>zero</v>
      </c>
      <c r="AR42" s="153" t="str">
        <f>IF(Table_7_UK!H42=0,"zero",RIGHT(Table_7_UK!H42,1))</f>
        <v>8</v>
      </c>
      <c r="AW42" s="17" t="str">
        <f>IF(Table_8_UK!H42=0,"zero",RIGHT(Table_8_UK!H42,1))</f>
        <v>9</v>
      </c>
      <c r="AX42" s="39" t="str">
        <f>IF(Table_8_UK!I42=0,"zero",RIGHT(Table_8_UK!I42,1))</f>
        <v>2</v>
      </c>
      <c r="AY42" s="39" t="str">
        <f>IF(Table_8_UK!J42=0,"zero",RIGHT(Table_8_UK!J42,1))</f>
        <v>1</v>
      </c>
      <c r="AZ42" s="39" t="str">
        <f>IF(Table_8_UK!K42=0,"zero",RIGHT(Table_8_UK!K42,1))</f>
        <v>/</v>
      </c>
      <c r="BA42" s="39" t="str">
        <f>IF(Table_8_UK!L42=0,"zero",RIGHT(Table_8_UK!L42,1))</f>
        <v>2</v>
      </c>
      <c r="BB42" s="39" t="str">
        <f>IF(Table_8_UK!M42=0,"zero",RIGHT(Table_8_UK!M42,1))</f>
        <v>9</v>
      </c>
      <c r="BC42" s="148" t="str">
        <f>IF(Table_8_UK!N42=0,"zero",RIGHT(Table_8_UK!N42,1))</f>
        <v>/</v>
      </c>
    </row>
    <row r="43" spans="3:55" s="39" customFormat="1" x14ac:dyDescent="0.3">
      <c r="C43" s="17" t="str">
        <f>IF(Table_1_UK!H43=0,"zero",RIGHT(Table_1_UK!H43,1))</f>
        <v>2</v>
      </c>
      <c r="D43" s="39" t="str">
        <f>IF(Table_1_UK!I43=0,"zero",RIGHT(Table_1_UK!I43,1))</f>
        <v>2</v>
      </c>
      <c r="E43" s="17"/>
      <c r="K43" s="17" t="str">
        <f>IF(Table_3_UK!H43=0,"zero",RIGHT(Table_3_UK!H43,1))</f>
        <v>4</v>
      </c>
      <c r="L43" s="148" t="str">
        <f>IF(Table_3_UK!I43=0,"zero",RIGHT(Table_3_UK!I43,1))</f>
        <v>2</v>
      </c>
      <c r="O43" s="17" t="str">
        <f>IF(Table_4_UK!H43=0,"zero",RIGHT(Table_4_UK!H43,1))</f>
        <v>2</v>
      </c>
      <c r="P43" s="148" t="str">
        <f>IF(Table_4_UK!I43=0,"zero",RIGHT(Table_4_UK!I43,1))</f>
        <v>2</v>
      </c>
      <c r="Q43" s="143" t="str">
        <f>IF(Table_5_UK!H43=0,"zero",RIGHT(Table_5_UK!H43,1))</f>
        <v>zero</v>
      </c>
      <c r="R43" s="143" t="str">
        <f>IF(Table_5_UK!I43=0,"zero",RIGHT(Table_5_UK!I43,1))</f>
        <v>zero</v>
      </c>
      <c r="S43" s="143" t="str">
        <f>IF(Table_5_UK!J43=0,"zero",RIGHT(Table_5_UK!J43,1))</f>
        <v>zero</v>
      </c>
      <c r="T43" s="143" t="str">
        <f>IF(Table_5_UK!K43=0,"zero",RIGHT(Table_5_UK!K43,1))</f>
        <v>zero</v>
      </c>
      <c r="U43" s="143" t="str">
        <f>IF(Table_5_UK!L43=0,"zero",RIGHT(Table_5_UK!L43,1))</f>
        <v>2</v>
      </c>
      <c r="V43" s="143" t="str">
        <f>IF(Table_5_UK!M43=0,"zero",RIGHT(Table_5_UK!M43,1))</f>
        <v>7</v>
      </c>
      <c r="W43" s="143" t="str">
        <f>IF(Table_5_UK!N43=0,"zero",RIGHT(Table_5_UK!N43,1))</f>
        <v>zero</v>
      </c>
      <c r="X43" s="143" t="str">
        <f>IF(Table_5_UK!O43=0,"zero",RIGHT(Table_5_UK!O43,1))</f>
        <v>6</v>
      </c>
      <c r="Y43" s="143" t="str">
        <f>IF(Table_5_UK!P43=0,"zero",RIGHT(Table_5_UK!P43,1))</f>
        <v>5</v>
      </c>
      <c r="Z43" s="143" t="str">
        <f>IF(Table_5_UK!Q43=0,"zero",RIGHT(Table_5_UK!Q43,1))</f>
        <v>6</v>
      </c>
      <c r="AA43" s="143" t="str">
        <f>IF(Table_5_UK!R43=0,"zero",RIGHT(Table_5_UK!R43,1))</f>
        <v>zero</v>
      </c>
      <c r="AB43" s="143" t="str">
        <f>IF(Table_5_UK!S43=0,"zero",RIGHT(Table_5_UK!S43,1))</f>
        <v>zero</v>
      </c>
      <c r="AC43" s="143" t="str">
        <f>IF(Table_5_UK!T43=0,"zero",RIGHT(Table_5_UK!T43,1))</f>
        <v>zero</v>
      </c>
      <c r="AD43" s="143" t="str">
        <f>IF(Table_5_UK!U43=0,"zero",RIGHT(Table_5_UK!U43,1))</f>
        <v>zero</v>
      </c>
      <c r="AE43" s="143" t="str">
        <f>IF(Table_5_UK!V43=0,"zero",RIGHT(Table_5_UK!V43,1))</f>
        <v>3</v>
      </c>
      <c r="AF43" s="143" t="str">
        <f>IF(Table_5_UK!W43=0,"zero",RIGHT(Table_5_UK!W43,1))</f>
        <v>zero</v>
      </c>
      <c r="AG43" s="143" t="str">
        <f>IF(Table_5_UK!X43=0,"zero",RIGHT(Table_5_UK!X43,1))</f>
        <v>zero</v>
      </c>
      <c r="AH43" s="143" t="str">
        <f>IF(Table_5_UK!Y43=0,"zero",RIGHT(Table_5_UK!Y43,1))</f>
        <v>zero</v>
      </c>
      <c r="AI43" s="143" t="str">
        <f>IF(Table_5_UK!Z43=0,"zero",RIGHT(Table_5_UK!Z43,1))</f>
        <v>zero</v>
      </c>
      <c r="AJ43" s="143" t="str">
        <f>IF(Table_5_UK!AA43=0,"zero",RIGHT(Table_5_UK!AA43,1))</f>
        <v>9</v>
      </c>
      <c r="AK43" s="143" t="str">
        <f>IF(Table_5_UK!AB43=0,"zero",RIGHT(Table_5_UK!AB43,1))</f>
        <v>zero</v>
      </c>
      <c r="AL43" s="143" t="str">
        <f>IF(Table_5_UK!AC43=0,"zero",RIGHT(Table_5_UK!AC43,1))</f>
        <v>zero</v>
      </c>
      <c r="AM43" s="147" t="str">
        <f>IF(Table_5_UK!AD43=0,"zero",RIGHT(Table_5_UK!AD43,1))</f>
        <v>3</v>
      </c>
      <c r="AN43" s="39" t="str">
        <f>IF(Table_6_UK!H43=0,"zero",RIGHT(Table_6_UK!H43,1))</f>
        <v>zero</v>
      </c>
      <c r="AO43" s="39" t="str">
        <f>IF(Table_6_UK!I43=0,"zero",RIGHT(Table_6_UK!I43,1))</f>
        <v>zero</v>
      </c>
      <c r="AP43" s="39" t="str">
        <f>IF(Table_6_UK!J43=0,"zero",RIGHT(Table_6_UK!J43,1))</f>
        <v>zero</v>
      </c>
      <c r="AQ43" s="148" t="str">
        <f>IF(Table_6_UK!K43=0,"zero",RIGHT(Table_6_UK!K43,1))</f>
        <v>zero</v>
      </c>
      <c r="AR43" s="153" t="str">
        <f>IF(Table_7_UK!H43=0,"zero",RIGHT(Table_7_UK!H43,1))</f>
        <v>7</v>
      </c>
      <c r="AW43" s="17" t="str">
        <f>IF(Table_8_UK!H43=0,"zero",RIGHT(Table_8_UK!H43,1))</f>
        <v>6</v>
      </c>
      <c r="AX43" s="39" t="str">
        <f>IF(Table_8_UK!I43=0,"zero",RIGHT(Table_8_UK!I43,1))</f>
        <v>8</v>
      </c>
      <c r="AY43" s="39" t="str">
        <f>IF(Table_8_UK!J43=0,"zero",RIGHT(Table_8_UK!J43,1))</f>
        <v>4</v>
      </c>
      <c r="AZ43" s="39" t="str">
        <f>IF(Table_8_UK!K43=0,"zero",RIGHT(Table_8_UK!K43,1))</f>
        <v>/</v>
      </c>
      <c r="BA43" s="39" t="str">
        <f>IF(Table_8_UK!L43=0,"zero",RIGHT(Table_8_UK!L43,1))</f>
        <v>5</v>
      </c>
      <c r="BB43" s="39" t="str">
        <f>IF(Table_8_UK!M43=0,"zero",RIGHT(Table_8_UK!M43,1))</f>
        <v>zero</v>
      </c>
      <c r="BC43" s="148" t="str">
        <f>IF(Table_8_UK!N43=0,"zero",RIGHT(Table_8_UK!N43,1))</f>
        <v>/</v>
      </c>
    </row>
    <row r="44" spans="3:55" x14ac:dyDescent="0.3">
      <c r="C44" s="17" t="str">
        <f>IF(Table_1_UK!H44=0,"zero",RIGHT(Table_1_UK!H44,1))</f>
        <v>zero</v>
      </c>
      <c r="D44" s="39" t="str">
        <f>IF(Table_1_UK!I44=0,"zero",RIGHT(Table_1_UK!I44,1))</f>
        <v>zero</v>
      </c>
      <c r="E44" s="17"/>
      <c r="K44" s="17" t="str">
        <f>IF(Table_3_UK!H44=0,"zero",RIGHT(Table_3_UK!H44,1))</f>
        <v>5</v>
      </c>
      <c r="L44" s="148" t="str">
        <f>IF(Table_3_UK!I44=0,"zero",RIGHT(Table_3_UK!I44,1))</f>
        <v>2</v>
      </c>
      <c r="O44" s="17" t="str">
        <f>IF(Table_4_UK!H44=0,"zero",RIGHT(Table_4_UK!H44,1))</f>
        <v>7</v>
      </c>
      <c r="P44" s="148" t="str">
        <f>IF(Table_4_UK!I44=0,"zero",RIGHT(Table_4_UK!I44,1))</f>
        <v>8</v>
      </c>
      <c r="Q44" s="143" t="str">
        <f>IF(Table_5_UK!H44=0,"zero",RIGHT(Table_5_UK!H44,1))</f>
        <v>zero</v>
      </c>
      <c r="R44" s="143" t="str">
        <f>IF(Table_5_UK!I44=0,"zero",RIGHT(Table_5_UK!I44,1))</f>
        <v>zero</v>
      </c>
      <c r="S44" s="143" t="str">
        <f>IF(Table_5_UK!J44=0,"zero",RIGHT(Table_5_UK!J44,1))</f>
        <v>0</v>
      </c>
      <c r="T44" s="143" t="str">
        <f>IF(Table_5_UK!K44=0,"zero",RIGHT(Table_5_UK!K44,1))</f>
        <v>zero</v>
      </c>
      <c r="U44" s="143" t="str">
        <f>IF(Table_5_UK!L44=0,"zero",RIGHT(Table_5_UK!L44,1))</f>
        <v>3</v>
      </c>
      <c r="V44" s="143" t="str">
        <f>IF(Table_5_UK!M44=0,"zero",RIGHT(Table_5_UK!M44,1))</f>
        <v>1</v>
      </c>
      <c r="W44" s="143" t="str">
        <f>IF(Table_5_UK!N44=0,"zero",RIGHT(Table_5_UK!N44,1))</f>
        <v>zero</v>
      </c>
      <c r="X44" s="143" t="str">
        <f>IF(Table_5_UK!O44=0,"zero",RIGHT(Table_5_UK!O44,1))</f>
        <v>2</v>
      </c>
      <c r="Y44" s="143" t="str">
        <f>IF(Table_5_UK!P44=0,"zero",RIGHT(Table_5_UK!P44,1))</f>
        <v>6</v>
      </c>
      <c r="Z44" s="143" t="str">
        <f>IF(Table_5_UK!Q44=0,"zero",RIGHT(Table_5_UK!Q44,1))</f>
        <v>4</v>
      </c>
      <c r="AA44" s="143" t="str">
        <f>IF(Table_5_UK!R44=0,"zero",RIGHT(Table_5_UK!R44,1))</f>
        <v>zero</v>
      </c>
      <c r="AB44" s="143" t="str">
        <f>IF(Table_5_UK!S44=0,"zero",RIGHT(Table_5_UK!S44,1))</f>
        <v>2</v>
      </c>
      <c r="AC44" s="143" t="str">
        <f>IF(Table_5_UK!T44=0,"zero",RIGHT(Table_5_UK!T44,1))</f>
        <v>zero</v>
      </c>
      <c r="AD44" s="143" t="str">
        <f>IF(Table_5_UK!U44=0,"zero",RIGHT(Table_5_UK!U44,1))</f>
        <v>zero</v>
      </c>
      <c r="AE44" s="143" t="str">
        <f>IF(Table_5_UK!V44=0,"zero",RIGHT(Table_5_UK!V44,1))</f>
        <v>3</v>
      </c>
      <c r="AF44" s="143" t="str">
        <f>IF(Table_5_UK!W44=0,"zero",RIGHT(Table_5_UK!W44,1))</f>
        <v>2</v>
      </c>
      <c r="AG44" s="143" t="str">
        <f>IF(Table_5_UK!X44=0,"zero",RIGHT(Table_5_UK!X44,1))</f>
        <v>zero</v>
      </c>
      <c r="AH44" s="143" t="str">
        <f>IF(Table_5_UK!Y44=0,"zero",RIGHT(Table_5_UK!Y44,1))</f>
        <v>zero</v>
      </c>
      <c r="AI44" s="143" t="str">
        <f>IF(Table_5_UK!Z44=0,"zero",RIGHT(Table_5_UK!Z44,1))</f>
        <v>zero</v>
      </c>
      <c r="AJ44" s="143" t="str">
        <f>IF(Table_5_UK!AA44=0,"zero",RIGHT(Table_5_UK!AA44,1))</f>
        <v>zero</v>
      </c>
      <c r="AK44" s="143" t="str">
        <f>IF(Table_5_UK!AB44=0,"zero",RIGHT(Table_5_UK!AB44,1))</f>
        <v>zero</v>
      </c>
      <c r="AL44" s="143" t="str">
        <f>IF(Table_5_UK!AC44=0,"zero",RIGHT(Table_5_UK!AC44,1))</f>
        <v>zero</v>
      </c>
      <c r="AM44" s="147" t="str">
        <f>IF(Table_5_UK!AD44=0,"zero",RIGHT(Table_5_UK!AD44,1))</f>
        <v>7</v>
      </c>
      <c r="AN44" s="39" t="str">
        <f>IF(Table_6_UK!H44=0,"zero",RIGHT(Table_6_UK!H44,1))</f>
        <v>zero</v>
      </c>
      <c r="AO44" s="39" t="str">
        <f>IF(Table_6_UK!I44=0,"zero",RIGHT(Table_6_UK!I44,1))</f>
        <v>zero</v>
      </c>
      <c r="AP44" s="39" t="str">
        <f>IF(Table_6_UK!J44=0,"zero",RIGHT(Table_6_UK!J44,1))</f>
        <v>zero</v>
      </c>
      <c r="AQ44" s="148" t="str">
        <f>IF(Table_6_UK!K44=0,"zero",RIGHT(Table_6_UK!K44,1))</f>
        <v>zero</v>
      </c>
      <c r="AR44" s="153" t="str">
        <f>IF(Table_7_UK!H44=0,"zero",RIGHT(Table_7_UK!H44,1))</f>
        <v>5</v>
      </c>
      <c r="AW44" s="17" t="str">
        <f>IF(Table_8_UK!H44=0,"zero",RIGHT(Table_8_UK!H44,1))</f>
        <v>0</v>
      </c>
      <c r="AX44" s="39" t="str">
        <f>IF(Table_8_UK!I44=0,"zero",RIGHT(Table_8_UK!I44,1))</f>
        <v>9</v>
      </c>
      <c r="AY44" s="39" t="str">
        <f>IF(Table_8_UK!J44=0,"zero",RIGHT(Table_8_UK!J44,1))</f>
        <v>9</v>
      </c>
      <c r="AZ44" s="39" t="str">
        <f>IF(Table_8_UK!K44=0,"zero",RIGHT(Table_8_UK!K44,1))</f>
        <v>/</v>
      </c>
      <c r="BA44" s="39" t="str">
        <f>IF(Table_8_UK!L44=0,"zero",RIGHT(Table_8_UK!L44,1))</f>
        <v>3</v>
      </c>
      <c r="BB44" s="39" t="str">
        <f>IF(Table_8_UK!M44=0,"zero",RIGHT(Table_8_UK!M44,1))</f>
        <v>zero</v>
      </c>
      <c r="BC44" s="148" t="str">
        <f>IF(Table_8_UK!N44=0,"zero",RIGHT(Table_8_UK!N44,1))</f>
        <v>/</v>
      </c>
    </row>
    <row r="45" spans="3:55" x14ac:dyDescent="0.3">
      <c r="C45" s="17" t="str">
        <f>IF(Table_1_UK!H45=0,"zero",RIGHT(Table_1_UK!H45,1))</f>
        <v>zero</v>
      </c>
      <c r="D45" s="39" t="str">
        <f>IF(Table_1_UK!I45=0,"zero",RIGHT(Table_1_UK!I45,1))</f>
        <v>zero</v>
      </c>
      <c r="E45" s="17"/>
      <c r="K45" s="17" t="str">
        <f>IF(Table_3_UK!H45=0,"zero",RIGHT(Table_3_UK!H45,1))</f>
        <v>zero</v>
      </c>
      <c r="L45" s="148" t="str">
        <f>IF(Table_3_UK!I45=0,"zero",RIGHT(Table_3_UK!I45,1))</f>
        <v>zero</v>
      </c>
      <c r="O45" s="17" t="str">
        <f>IF(Table_4_UK!H45=0,"zero",RIGHT(Table_4_UK!H45,1))</f>
        <v>zero</v>
      </c>
      <c r="P45" s="148" t="str">
        <f>IF(Table_4_UK!I45=0,"zero",RIGHT(Table_4_UK!I45,1))</f>
        <v>zero</v>
      </c>
      <c r="Q45" s="143" t="str">
        <f>IF(Table_5_UK!H45=0,"zero",RIGHT(Table_5_UK!H45,1))</f>
        <v>zero</v>
      </c>
      <c r="R45" s="143" t="str">
        <f>IF(Table_5_UK!I45=0,"zero",RIGHT(Table_5_UK!I45,1))</f>
        <v>zero</v>
      </c>
      <c r="S45" s="143" t="str">
        <f>IF(Table_5_UK!J45=0,"zero",RIGHT(Table_5_UK!J45,1))</f>
        <v>zero</v>
      </c>
      <c r="T45" s="143" t="str">
        <f>IF(Table_5_UK!K45=0,"zero",RIGHT(Table_5_UK!K45,1))</f>
        <v>zero</v>
      </c>
      <c r="U45" s="143" t="str">
        <f>IF(Table_5_UK!L45=0,"zero",RIGHT(Table_5_UK!L45,1))</f>
        <v>zero</v>
      </c>
      <c r="V45" s="143" t="str">
        <f>IF(Table_5_UK!M45=0,"zero",RIGHT(Table_5_UK!M45,1))</f>
        <v>4</v>
      </c>
      <c r="W45" s="143" t="str">
        <f>IF(Table_5_UK!N45=0,"zero",RIGHT(Table_5_UK!N45,1))</f>
        <v>zero</v>
      </c>
      <c r="X45" s="143" t="str">
        <f>IF(Table_5_UK!O45=0,"zero",RIGHT(Table_5_UK!O45,1))</f>
        <v>7</v>
      </c>
      <c r="Y45" s="143" t="str">
        <f>IF(Table_5_UK!P45=0,"zero",RIGHT(Table_5_UK!P45,1))</f>
        <v>1</v>
      </c>
      <c r="Z45" s="143" t="str">
        <f>IF(Table_5_UK!Q45=0,"zero",RIGHT(Table_5_UK!Q45,1))</f>
        <v>7</v>
      </c>
      <c r="AA45" s="143" t="str">
        <f>IF(Table_5_UK!R45=0,"zero",RIGHT(Table_5_UK!R45,1))</f>
        <v>zero</v>
      </c>
      <c r="AB45" s="143" t="str">
        <f>IF(Table_5_UK!S45=0,"zero",RIGHT(Table_5_UK!S45,1))</f>
        <v>zero</v>
      </c>
      <c r="AC45" s="143" t="str">
        <f>IF(Table_5_UK!T45=0,"zero",RIGHT(Table_5_UK!T45,1))</f>
        <v>zero</v>
      </c>
      <c r="AD45" s="143" t="str">
        <f>IF(Table_5_UK!U45=0,"zero",RIGHT(Table_5_UK!U45,1))</f>
        <v>zero</v>
      </c>
      <c r="AE45" s="143" t="str">
        <f>IF(Table_5_UK!V45=0,"zero",RIGHT(Table_5_UK!V45,1))</f>
        <v>zero</v>
      </c>
      <c r="AF45" s="143" t="str">
        <f>IF(Table_5_UK!W45=0,"zero",RIGHT(Table_5_UK!W45,1))</f>
        <v>7</v>
      </c>
      <c r="AG45" s="143" t="str">
        <f>IF(Table_5_UK!X45=0,"zero",RIGHT(Table_5_UK!X45,1))</f>
        <v>zero</v>
      </c>
      <c r="AH45" s="143" t="str">
        <f>IF(Table_5_UK!Y45=0,"zero",RIGHT(Table_5_UK!Y45,1))</f>
        <v>zero</v>
      </c>
      <c r="AI45" s="143" t="str">
        <f>IF(Table_5_UK!Z45=0,"zero",RIGHT(Table_5_UK!Z45,1))</f>
        <v>zero</v>
      </c>
      <c r="AJ45" s="143" t="str">
        <f>IF(Table_5_UK!AA45=0,"zero",RIGHT(Table_5_UK!AA45,1))</f>
        <v>zero</v>
      </c>
      <c r="AK45" s="143" t="str">
        <f>IF(Table_5_UK!AB45=0,"zero",RIGHT(Table_5_UK!AB45,1))</f>
        <v>zero</v>
      </c>
      <c r="AL45" s="143" t="str">
        <f>IF(Table_5_UK!AC45=0,"zero",RIGHT(Table_5_UK!AC45,1))</f>
        <v>zero</v>
      </c>
      <c r="AM45" s="147" t="str">
        <f>IF(Table_5_UK!AD45=0,"zero",RIGHT(Table_5_UK!AD45,1))</f>
        <v>5</v>
      </c>
      <c r="AN45" s="39" t="str">
        <f>IF(Table_6_UK!H45=0,"zero",RIGHT(Table_6_UK!H45,1))</f>
        <v>zero</v>
      </c>
      <c r="AO45" s="39" t="str">
        <f>IF(Table_6_UK!I45=0,"zero",RIGHT(Table_6_UK!I45,1))</f>
        <v>zero</v>
      </c>
      <c r="AP45" s="39" t="str">
        <f>IF(Table_6_UK!J45=0,"zero",RIGHT(Table_6_UK!J45,1))</f>
        <v>zero</v>
      </c>
      <c r="AQ45" s="148" t="str">
        <f>IF(Table_6_UK!K45=0,"zero",RIGHT(Table_6_UK!K45,1))</f>
        <v>zero</v>
      </c>
      <c r="AR45" s="153" t="str">
        <f>IF(Table_7_UK!H45=0,"zero",RIGHT(Table_7_UK!H45,1))</f>
        <v>zero</v>
      </c>
      <c r="AW45" s="17" t="str">
        <f>IF(Table_8_UK!H45=0,"zero",RIGHT(Table_8_UK!H45,1))</f>
        <v>2</v>
      </c>
      <c r="AX45" s="39" t="str">
        <f>IF(Table_8_UK!I45=0,"zero",RIGHT(Table_8_UK!I45,1))</f>
        <v>4</v>
      </c>
      <c r="AY45" s="39" t="str">
        <f>IF(Table_8_UK!J45=0,"zero",RIGHT(Table_8_UK!J45,1))</f>
        <v>6</v>
      </c>
      <c r="AZ45" s="39" t="str">
        <f>IF(Table_8_UK!K45=0,"zero",RIGHT(Table_8_UK!K45,1))</f>
        <v>/</v>
      </c>
      <c r="BA45" s="39" t="str">
        <f>IF(Table_8_UK!L45=0,"zero",RIGHT(Table_8_UK!L45,1))</f>
        <v>6</v>
      </c>
      <c r="BB45" s="39" t="str">
        <f>IF(Table_8_UK!M45=0,"zero",RIGHT(Table_8_UK!M45,1))</f>
        <v>zero</v>
      </c>
      <c r="BC45" s="148" t="str">
        <f>IF(Table_8_UK!N45=0,"zero",RIGHT(Table_8_UK!N45,1))</f>
        <v>/</v>
      </c>
    </row>
    <row r="46" spans="3:55" x14ac:dyDescent="0.3">
      <c r="C46" s="17" t="str">
        <f>IF(Table_1_UK!H46=0,"zero",RIGHT(Table_1_UK!H46,1))</f>
        <v>5</v>
      </c>
      <c r="D46" s="39" t="str">
        <f>IF(Table_1_UK!I46=0,"zero",RIGHT(Table_1_UK!I46,1))</f>
        <v>7</v>
      </c>
      <c r="E46" s="17"/>
      <c r="K46" s="17" t="str">
        <f>IF(Table_3_UK!H46=0,"zero",RIGHT(Table_3_UK!H46,1))</f>
        <v>zero</v>
      </c>
      <c r="L46" s="148" t="str">
        <f>IF(Table_3_UK!I46=0,"zero",RIGHT(Table_3_UK!I46,1))</f>
        <v>zero</v>
      </c>
      <c r="O46" s="17" t="str">
        <f>IF(Table_4_UK!H46=0,"zero",RIGHT(Table_4_UK!H46,1))</f>
        <v>zero</v>
      </c>
      <c r="P46" s="148" t="str">
        <f>IF(Table_4_UK!I46=0,"zero",RIGHT(Table_4_UK!I46,1))</f>
        <v>zero</v>
      </c>
      <c r="Q46" s="143" t="str">
        <f>IF(Table_5_UK!H46=0,"zero",RIGHT(Table_5_UK!H46,1))</f>
        <v>zero</v>
      </c>
      <c r="R46" s="143" t="str">
        <f>IF(Table_5_UK!I46=0,"zero",RIGHT(Table_5_UK!I46,1))</f>
        <v>zero</v>
      </c>
      <c r="S46" s="143" t="str">
        <f>IF(Table_5_UK!J46=0,"zero",RIGHT(Table_5_UK!J46,1))</f>
        <v>zero</v>
      </c>
      <c r="T46" s="143" t="str">
        <f>IF(Table_5_UK!K46=0,"zero",RIGHT(Table_5_UK!K46,1))</f>
        <v>zero</v>
      </c>
      <c r="U46" s="143" t="str">
        <f>IF(Table_5_UK!L46=0,"zero",RIGHT(Table_5_UK!L46,1))</f>
        <v>zero</v>
      </c>
      <c r="V46" s="143" t="str">
        <f>IF(Table_5_UK!M46=0,"zero",RIGHT(Table_5_UK!M46,1))</f>
        <v>3</v>
      </c>
      <c r="W46" s="143" t="str">
        <f>IF(Table_5_UK!N46=0,"zero",RIGHT(Table_5_UK!N46,1))</f>
        <v>zero</v>
      </c>
      <c r="X46" s="143" t="str">
        <f>IF(Table_5_UK!O46=0,"zero",RIGHT(Table_5_UK!O46,1))</f>
        <v>zero</v>
      </c>
      <c r="Y46" s="143" t="str">
        <f>IF(Table_5_UK!P46=0,"zero",RIGHT(Table_5_UK!P46,1))</f>
        <v>3</v>
      </c>
      <c r="Z46" s="143" t="str">
        <f>IF(Table_5_UK!Q46=0,"zero",RIGHT(Table_5_UK!Q46,1))</f>
        <v>9</v>
      </c>
      <c r="AA46" s="143" t="str">
        <f>IF(Table_5_UK!R46=0,"zero",RIGHT(Table_5_UK!R46,1))</f>
        <v>zero</v>
      </c>
      <c r="AB46" s="143" t="str">
        <f>IF(Table_5_UK!S46=0,"zero",RIGHT(Table_5_UK!S46,1))</f>
        <v>zero</v>
      </c>
      <c r="AC46" s="143" t="str">
        <f>IF(Table_5_UK!T46=0,"zero",RIGHT(Table_5_UK!T46,1))</f>
        <v>zero</v>
      </c>
      <c r="AD46" s="143" t="str">
        <f>IF(Table_5_UK!U46=0,"zero",RIGHT(Table_5_UK!U46,1))</f>
        <v>zero</v>
      </c>
      <c r="AE46" s="143" t="str">
        <f>IF(Table_5_UK!V46=0,"zero",RIGHT(Table_5_UK!V46,1))</f>
        <v>8</v>
      </c>
      <c r="AF46" s="143" t="str">
        <f>IF(Table_5_UK!W46=0,"zero",RIGHT(Table_5_UK!W46,1))</f>
        <v>0</v>
      </c>
      <c r="AG46" s="143" t="str">
        <f>IF(Table_5_UK!X46=0,"zero",RIGHT(Table_5_UK!X46,1))</f>
        <v>zero</v>
      </c>
      <c r="AH46" s="143" t="str">
        <f>IF(Table_5_UK!Y46=0,"zero",RIGHT(Table_5_UK!Y46,1))</f>
        <v>zero</v>
      </c>
      <c r="AI46" s="143" t="str">
        <f>IF(Table_5_UK!Z46=0,"zero",RIGHT(Table_5_UK!Z46,1))</f>
        <v>zero</v>
      </c>
      <c r="AJ46" s="143" t="str">
        <f>IF(Table_5_UK!AA46=0,"zero",RIGHT(Table_5_UK!AA46,1))</f>
        <v>4</v>
      </c>
      <c r="AK46" s="143" t="str">
        <f>IF(Table_5_UK!AB46=0,"zero",RIGHT(Table_5_UK!AB46,1))</f>
        <v>zero</v>
      </c>
      <c r="AL46" s="143" t="str">
        <f>IF(Table_5_UK!AC46=0,"zero",RIGHT(Table_5_UK!AC46,1))</f>
        <v>zero</v>
      </c>
      <c r="AM46" s="147" t="str">
        <f>IF(Table_5_UK!AD46=0,"zero",RIGHT(Table_5_UK!AD46,1))</f>
        <v>4</v>
      </c>
      <c r="AN46" s="39" t="str">
        <f>IF(Table_6_UK!H46=0,"zero",RIGHT(Table_6_UK!H46,1))</f>
        <v>zero</v>
      </c>
      <c r="AO46" s="39" t="str">
        <f>IF(Table_6_UK!I46=0,"zero",RIGHT(Table_6_UK!I46,1))</f>
        <v>zero</v>
      </c>
      <c r="AP46" s="39" t="str">
        <f>IF(Table_6_UK!J46=0,"zero",RIGHT(Table_6_UK!J46,1))</f>
        <v>zero</v>
      </c>
      <c r="AQ46" s="148" t="str">
        <f>IF(Table_6_UK!K46=0,"zero",RIGHT(Table_6_UK!K46,1))</f>
        <v>zero</v>
      </c>
      <c r="AR46" s="153" t="str">
        <f>IF(Table_7_UK!H46=0,"zero",RIGHT(Table_7_UK!H46,1))</f>
        <v>4</v>
      </c>
      <c r="AW46" s="17" t="str">
        <f>IF(Table_8_UK!H46=0,"zero",RIGHT(Table_8_UK!H46,1))</f>
        <v>4</v>
      </c>
      <c r="AX46" s="39" t="str">
        <f>IF(Table_8_UK!I46=0,"zero",RIGHT(Table_8_UK!I46,1))</f>
        <v>2</v>
      </c>
      <c r="AY46" s="39" t="str">
        <f>IF(Table_8_UK!J46=0,"zero",RIGHT(Table_8_UK!J46,1))</f>
        <v>6</v>
      </c>
      <c r="AZ46" s="39" t="str">
        <f>IF(Table_8_UK!K46=0,"zero",RIGHT(Table_8_UK!K46,1))</f>
        <v>/</v>
      </c>
      <c r="BA46" s="39" t="str">
        <f>IF(Table_8_UK!L46=0,"zero",RIGHT(Table_8_UK!L46,1))</f>
        <v>0</v>
      </c>
      <c r="BB46" s="39" t="str">
        <f>IF(Table_8_UK!M46=0,"zero",RIGHT(Table_8_UK!M46,1))</f>
        <v>4</v>
      </c>
      <c r="BC46" s="148" t="str">
        <f>IF(Table_8_UK!N46=0,"zero",RIGHT(Table_8_UK!N46,1))</f>
        <v>/</v>
      </c>
    </row>
    <row r="47" spans="3:55" x14ac:dyDescent="0.3">
      <c r="C47" s="17" t="str">
        <f>IF(Table_1_UK!H47=0,"zero",RIGHT(Table_1_UK!H47,1))</f>
        <v>5</v>
      </c>
      <c r="D47" s="39" t="str">
        <f>IF(Table_1_UK!I47=0,"zero",RIGHT(Table_1_UK!I47,1))</f>
        <v>3</v>
      </c>
      <c r="E47" s="17"/>
      <c r="K47" s="17" t="str">
        <f>IF(Table_3_UK!H47=0,"zero",RIGHT(Table_3_UK!H47,1))</f>
        <v>4</v>
      </c>
      <c r="L47" s="148" t="str">
        <f>IF(Table_3_UK!I47=0,"zero",RIGHT(Table_3_UK!I47,1))</f>
        <v>8</v>
      </c>
      <c r="O47" s="17" t="str">
        <f>IF(Table_4_UK!H47=0,"zero",RIGHT(Table_4_UK!H47,1))</f>
        <v>8</v>
      </c>
      <c r="P47" s="148" t="str">
        <f>IF(Table_4_UK!I47=0,"zero",RIGHT(Table_4_UK!I47,1))</f>
        <v>7</v>
      </c>
      <c r="Q47" s="143" t="str">
        <f>IF(Table_5_UK!H47=0,"zero",RIGHT(Table_5_UK!H47,1))</f>
        <v>zero</v>
      </c>
      <c r="R47" s="143" t="str">
        <f>IF(Table_5_UK!I47=0,"zero",RIGHT(Table_5_UK!I47,1))</f>
        <v>zero</v>
      </c>
      <c r="S47" s="143" t="str">
        <f>IF(Table_5_UK!J47=0,"zero",RIGHT(Table_5_UK!J47,1))</f>
        <v>zero</v>
      </c>
      <c r="T47" s="143" t="str">
        <f>IF(Table_5_UK!K47=0,"zero",RIGHT(Table_5_UK!K47,1))</f>
        <v>zero</v>
      </c>
      <c r="U47" s="143" t="str">
        <f>IF(Table_5_UK!L47=0,"zero",RIGHT(Table_5_UK!L47,1))</f>
        <v>zero</v>
      </c>
      <c r="V47" s="143" t="str">
        <f>IF(Table_5_UK!M47=0,"zero",RIGHT(Table_5_UK!M47,1))</f>
        <v>8</v>
      </c>
      <c r="W47" s="143" t="str">
        <f>IF(Table_5_UK!N47=0,"zero",RIGHT(Table_5_UK!N47,1))</f>
        <v>zero</v>
      </c>
      <c r="X47" s="143" t="str">
        <f>IF(Table_5_UK!O47=0,"zero",RIGHT(Table_5_UK!O47,1))</f>
        <v>zero</v>
      </c>
      <c r="Y47" s="143" t="str">
        <f>IF(Table_5_UK!P47=0,"zero",RIGHT(Table_5_UK!P47,1))</f>
        <v>8</v>
      </c>
      <c r="Z47" s="143" t="str">
        <f>IF(Table_5_UK!Q47=0,"zero",RIGHT(Table_5_UK!Q47,1))</f>
        <v>7</v>
      </c>
      <c r="AA47" s="143" t="str">
        <f>IF(Table_5_UK!R47=0,"zero",RIGHT(Table_5_UK!R47,1))</f>
        <v>zero</v>
      </c>
      <c r="AB47" s="143" t="str">
        <f>IF(Table_5_UK!S47=0,"zero",RIGHT(Table_5_UK!S47,1))</f>
        <v>zero</v>
      </c>
      <c r="AC47" s="143" t="str">
        <f>IF(Table_5_UK!T47=0,"zero",RIGHT(Table_5_UK!T47,1))</f>
        <v>zero</v>
      </c>
      <c r="AD47" s="143" t="str">
        <f>IF(Table_5_UK!U47=0,"zero",RIGHT(Table_5_UK!U47,1))</f>
        <v>zero</v>
      </c>
      <c r="AE47" s="143" t="str">
        <f>IF(Table_5_UK!V47=0,"zero",RIGHT(Table_5_UK!V47,1))</f>
        <v>2</v>
      </c>
      <c r="AF47" s="143" t="str">
        <f>IF(Table_5_UK!W47=0,"zero",RIGHT(Table_5_UK!W47,1))</f>
        <v>zero</v>
      </c>
      <c r="AG47" s="143" t="str">
        <f>IF(Table_5_UK!X47=0,"zero",RIGHT(Table_5_UK!X47,1))</f>
        <v>9</v>
      </c>
      <c r="AH47" s="143" t="str">
        <f>IF(Table_5_UK!Y47=0,"zero",RIGHT(Table_5_UK!Y47,1))</f>
        <v>zero</v>
      </c>
      <c r="AI47" s="143" t="str">
        <f>IF(Table_5_UK!Z47=0,"zero",RIGHT(Table_5_UK!Z47,1))</f>
        <v>zero</v>
      </c>
      <c r="AJ47" s="143" t="str">
        <f>IF(Table_5_UK!AA47=0,"zero",RIGHT(Table_5_UK!AA47,1))</f>
        <v>4</v>
      </c>
      <c r="AK47" s="143" t="str">
        <f>IF(Table_5_UK!AB47=0,"zero",RIGHT(Table_5_UK!AB47,1))</f>
        <v>zero</v>
      </c>
      <c r="AL47" s="143" t="str">
        <f>IF(Table_5_UK!AC47=0,"zero",RIGHT(Table_5_UK!AC47,1))</f>
        <v>0</v>
      </c>
      <c r="AM47" s="147" t="str">
        <f>IF(Table_5_UK!AD47=0,"zero",RIGHT(Table_5_UK!AD47,1))</f>
        <v>0</v>
      </c>
      <c r="AN47" s="39" t="str">
        <f>IF(Table_6_UK!H47=0,"zero",RIGHT(Table_6_UK!H47,1))</f>
        <v>zero</v>
      </c>
      <c r="AO47" s="39" t="str">
        <f>IF(Table_6_UK!I47=0,"zero",RIGHT(Table_6_UK!I47,1))</f>
        <v>zero</v>
      </c>
      <c r="AP47" s="39" t="str">
        <f>IF(Table_6_UK!J47=0,"zero",RIGHT(Table_6_UK!J47,1))</f>
        <v>zero</v>
      </c>
      <c r="AQ47" s="148" t="str">
        <f>IF(Table_6_UK!K47=0,"zero",RIGHT(Table_6_UK!K47,1))</f>
        <v>zero</v>
      </c>
      <c r="AR47" s="153" t="str">
        <f>IF(Table_7_UK!H47=0,"zero",RIGHT(Table_7_UK!H47,1))</f>
        <v>4</v>
      </c>
      <c r="AW47" s="17" t="str">
        <f>IF(Table_8_UK!H47=0,"zero",RIGHT(Table_8_UK!H47,1))</f>
        <v>7</v>
      </c>
      <c r="AX47" s="39" t="str">
        <f>IF(Table_8_UK!I47=0,"zero",RIGHT(Table_8_UK!I47,1))</f>
        <v>5</v>
      </c>
      <c r="AY47" s="39" t="str">
        <f>IF(Table_8_UK!J47=0,"zero",RIGHT(Table_8_UK!J47,1))</f>
        <v>2</v>
      </c>
      <c r="AZ47" s="39" t="str">
        <f>IF(Table_8_UK!K47=0,"zero",RIGHT(Table_8_UK!K47,1))</f>
        <v>/</v>
      </c>
      <c r="BA47" s="39" t="str">
        <f>IF(Table_8_UK!L47=0,"zero",RIGHT(Table_8_UK!L47,1))</f>
        <v>2</v>
      </c>
      <c r="BB47" s="39" t="str">
        <f>IF(Table_8_UK!M47=0,"zero",RIGHT(Table_8_UK!M47,1))</f>
        <v>zero</v>
      </c>
      <c r="BC47" s="148" t="str">
        <f>IF(Table_8_UK!N47=0,"zero",RIGHT(Table_8_UK!N47,1))</f>
        <v>/</v>
      </c>
    </row>
    <row r="48" spans="3:55" x14ac:dyDescent="0.3">
      <c r="C48" s="17" t="str">
        <f>IF(Table_1_UK!H48=0,"zero",RIGHT(Table_1_UK!H48,1))</f>
        <v>2</v>
      </c>
      <c r="D48" s="39" t="str">
        <f>IF(Table_1_UK!I48=0,"zero",RIGHT(Table_1_UK!I48,1))</f>
        <v>2</v>
      </c>
      <c r="E48" s="17"/>
      <c r="K48" s="17" t="str">
        <f>IF(Table_3_UK!H48=0,"zero",RIGHT(Table_3_UK!H48,1))</f>
        <v>zero</v>
      </c>
      <c r="L48" s="148" t="str">
        <f>IF(Table_3_UK!I48=0,"zero",RIGHT(Table_3_UK!I48,1))</f>
        <v>zero</v>
      </c>
      <c r="O48" s="17" t="str">
        <f>IF(Table_4_UK!H48=0,"zero",RIGHT(Table_4_UK!H48,1))</f>
        <v>1</v>
      </c>
      <c r="P48" s="148" t="str">
        <f>IF(Table_4_UK!I48=0,"zero",RIGHT(Table_4_UK!I48,1))</f>
        <v>5</v>
      </c>
      <c r="Q48" s="143" t="str">
        <f>IF(Table_5_UK!H48=0,"zero",RIGHT(Table_5_UK!H48,1))</f>
        <v>zero</v>
      </c>
      <c r="R48" s="143" t="str">
        <f>IF(Table_5_UK!I48=0,"zero",RIGHT(Table_5_UK!I48,1))</f>
        <v>zero</v>
      </c>
      <c r="S48" s="143" t="str">
        <f>IF(Table_5_UK!J48=0,"zero",RIGHT(Table_5_UK!J48,1))</f>
        <v>zero</v>
      </c>
      <c r="T48" s="143" t="str">
        <f>IF(Table_5_UK!K48=0,"zero",RIGHT(Table_5_UK!K48,1))</f>
        <v>0</v>
      </c>
      <c r="U48" s="143" t="str">
        <f>IF(Table_5_UK!L48=0,"zero",RIGHT(Table_5_UK!L48,1))</f>
        <v>2</v>
      </c>
      <c r="V48" s="143" t="str">
        <f>IF(Table_5_UK!M48=0,"zero",RIGHT(Table_5_UK!M48,1))</f>
        <v>5</v>
      </c>
      <c r="W48" s="143" t="str">
        <f>IF(Table_5_UK!N48=0,"zero",RIGHT(Table_5_UK!N48,1))</f>
        <v>zero</v>
      </c>
      <c r="X48" s="143" t="str">
        <f>IF(Table_5_UK!O48=0,"zero",RIGHT(Table_5_UK!O48,1))</f>
        <v>7</v>
      </c>
      <c r="Y48" s="143" t="str">
        <f>IF(Table_5_UK!P48=0,"zero",RIGHT(Table_5_UK!P48,1))</f>
        <v>4</v>
      </c>
      <c r="Z48" s="143" t="str">
        <f>IF(Table_5_UK!Q48=0,"zero",RIGHT(Table_5_UK!Q48,1))</f>
        <v>6</v>
      </c>
      <c r="AA48" s="143" t="str">
        <f>IF(Table_5_UK!R48=0,"zero",RIGHT(Table_5_UK!R48,1))</f>
        <v>zero</v>
      </c>
      <c r="AB48" s="143" t="str">
        <f>IF(Table_5_UK!S48=0,"zero",RIGHT(Table_5_UK!S48,1))</f>
        <v>zero</v>
      </c>
      <c r="AC48" s="143" t="str">
        <f>IF(Table_5_UK!T48=0,"zero",RIGHT(Table_5_UK!T48,1))</f>
        <v>zero</v>
      </c>
      <c r="AD48" s="143" t="str">
        <f>IF(Table_5_UK!U48=0,"zero",RIGHT(Table_5_UK!U48,1))</f>
        <v>zero</v>
      </c>
      <c r="AE48" s="143" t="str">
        <f>IF(Table_5_UK!V48=0,"zero",RIGHT(Table_5_UK!V48,1))</f>
        <v>zero</v>
      </c>
      <c r="AF48" s="143" t="str">
        <f>IF(Table_5_UK!W48=0,"zero",RIGHT(Table_5_UK!W48,1))</f>
        <v>2</v>
      </c>
      <c r="AG48" s="143" t="str">
        <f>IF(Table_5_UK!X48=0,"zero",RIGHT(Table_5_UK!X48,1))</f>
        <v>5</v>
      </c>
      <c r="AH48" s="143" t="str">
        <f>IF(Table_5_UK!Y48=0,"zero",RIGHT(Table_5_UK!Y48,1))</f>
        <v>zero</v>
      </c>
      <c r="AI48" s="143" t="str">
        <f>IF(Table_5_UK!Z48=0,"zero",RIGHT(Table_5_UK!Z48,1))</f>
        <v>7</v>
      </c>
      <c r="AJ48" s="143" t="str">
        <f>IF(Table_5_UK!AA48=0,"zero",RIGHT(Table_5_UK!AA48,1))</f>
        <v>1</v>
      </c>
      <c r="AK48" s="143" t="str">
        <f>IF(Table_5_UK!AB48=0,"zero",RIGHT(Table_5_UK!AB48,1))</f>
        <v>zero</v>
      </c>
      <c r="AL48" s="143" t="str">
        <f>IF(Table_5_UK!AC48=0,"zero",RIGHT(Table_5_UK!AC48,1))</f>
        <v>4</v>
      </c>
      <c r="AM48" s="147" t="str">
        <f>IF(Table_5_UK!AD48=0,"zero",RIGHT(Table_5_UK!AD48,1))</f>
        <v>9</v>
      </c>
      <c r="AN48" s="39" t="str">
        <f>IF(Table_6_UK!H48=0,"zero",RIGHT(Table_6_UK!H48,1))</f>
        <v>zero</v>
      </c>
      <c r="AO48" s="39" t="str">
        <f>IF(Table_6_UK!I48=0,"zero",RIGHT(Table_6_UK!I48,1))</f>
        <v>zero</v>
      </c>
      <c r="AP48" s="39" t="str">
        <f>IF(Table_6_UK!J48=0,"zero",RIGHT(Table_6_UK!J48,1))</f>
        <v>zero</v>
      </c>
      <c r="AQ48" s="148" t="str">
        <f>IF(Table_6_UK!K48=0,"zero",RIGHT(Table_6_UK!K48,1))</f>
        <v>zero</v>
      </c>
      <c r="AR48" s="153" t="str">
        <f>IF(Table_7_UK!H48=0,"zero",RIGHT(Table_7_UK!H48,1))</f>
        <v>4</v>
      </c>
      <c r="AW48" s="17" t="str">
        <f>IF(Table_8_UK!H48=0,"zero",RIGHT(Table_8_UK!H48,1))</f>
        <v>5</v>
      </c>
      <c r="AX48" s="39" t="str">
        <f>IF(Table_8_UK!I48=0,"zero",RIGHT(Table_8_UK!I48,1))</f>
        <v>2</v>
      </c>
      <c r="AY48" s="39" t="str">
        <f>IF(Table_8_UK!J48=0,"zero",RIGHT(Table_8_UK!J48,1))</f>
        <v>7</v>
      </c>
      <c r="AZ48" s="39" t="str">
        <f>IF(Table_8_UK!K48=0,"zero",RIGHT(Table_8_UK!K48,1))</f>
        <v>/</v>
      </c>
      <c r="BA48" s="39" t="str">
        <f>IF(Table_8_UK!L48=0,"zero",RIGHT(Table_8_UK!L48,1))</f>
        <v>2</v>
      </c>
      <c r="BB48" s="39" t="str">
        <f>IF(Table_8_UK!M48=0,"zero",RIGHT(Table_8_UK!M48,1))</f>
        <v>zero</v>
      </c>
      <c r="BC48" s="148" t="str">
        <f>IF(Table_8_UK!N48=0,"zero",RIGHT(Table_8_UK!N48,1))</f>
        <v>/</v>
      </c>
    </row>
    <row r="49" spans="3:55" x14ac:dyDescent="0.3">
      <c r="C49" s="17" t="str">
        <f>IF(Table_1_UK!H49=0,"zero",RIGHT(Table_1_UK!H49,1))</f>
        <v>zero</v>
      </c>
      <c r="D49" s="39" t="str">
        <f>IF(Table_1_UK!I49=0,"zero",RIGHT(Table_1_UK!I49,1))</f>
        <v>0</v>
      </c>
      <c r="E49" s="17"/>
      <c r="K49" s="17" t="str">
        <f>IF(Table_3_UK!H49=0,"zero",RIGHT(Table_3_UK!H49,1))</f>
        <v>4</v>
      </c>
      <c r="L49" s="148" t="str">
        <f>IF(Table_3_UK!I49=0,"zero",RIGHT(Table_3_UK!I49,1))</f>
        <v>8</v>
      </c>
      <c r="O49" s="17" t="str">
        <f>IF(Table_4_UK!H49=0,"zero",RIGHT(Table_4_UK!H49,1))</f>
        <v>4</v>
      </c>
      <c r="P49" s="148" t="str">
        <f>IF(Table_4_UK!I49=0,"zero",RIGHT(Table_4_UK!I49,1))</f>
        <v>7</v>
      </c>
      <c r="Q49" s="143" t="str">
        <f>IF(Table_5_UK!H49=0,"zero",RIGHT(Table_5_UK!H49,1))</f>
        <v>zero</v>
      </c>
      <c r="R49" s="143" t="str">
        <f>IF(Table_5_UK!I49=0,"zero",RIGHT(Table_5_UK!I49,1))</f>
        <v>zero</v>
      </c>
      <c r="S49" s="143" t="str">
        <f>IF(Table_5_UK!J49=0,"zero",RIGHT(Table_5_UK!J49,1))</f>
        <v>zero</v>
      </c>
      <c r="T49" s="143" t="str">
        <f>IF(Table_5_UK!K49=0,"zero",RIGHT(Table_5_UK!K49,1))</f>
        <v>4</v>
      </c>
      <c r="U49" s="143" t="str">
        <f>IF(Table_5_UK!L49=0,"zero",RIGHT(Table_5_UK!L49,1))</f>
        <v>zero</v>
      </c>
      <c r="V49" s="143" t="str">
        <f>IF(Table_5_UK!M49=0,"zero",RIGHT(Table_5_UK!M49,1))</f>
        <v>4</v>
      </c>
      <c r="W49" s="143" t="str">
        <f>IF(Table_5_UK!N49=0,"zero",RIGHT(Table_5_UK!N49,1))</f>
        <v>zero</v>
      </c>
      <c r="X49" s="143" t="str">
        <f>IF(Table_5_UK!O49=0,"zero",RIGHT(Table_5_UK!O49,1))</f>
        <v>zero</v>
      </c>
      <c r="Y49" s="143" t="str">
        <f>IF(Table_5_UK!P49=0,"zero",RIGHT(Table_5_UK!P49,1))</f>
        <v>8</v>
      </c>
      <c r="Z49" s="143" t="str">
        <f>IF(Table_5_UK!Q49=0,"zero",RIGHT(Table_5_UK!Q49,1))</f>
        <v>8</v>
      </c>
      <c r="AA49" s="143" t="str">
        <f>IF(Table_5_UK!R49=0,"zero",RIGHT(Table_5_UK!R49,1))</f>
        <v>zero</v>
      </c>
      <c r="AB49" s="143" t="str">
        <f>IF(Table_5_UK!S49=0,"zero",RIGHT(Table_5_UK!S49,1))</f>
        <v>4</v>
      </c>
      <c r="AC49" s="143" t="str">
        <f>IF(Table_5_UK!T49=0,"zero",RIGHT(Table_5_UK!T49,1))</f>
        <v>zero</v>
      </c>
      <c r="AD49" s="143" t="str">
        <f>IF(Table_5_UK!U49=0,"zero",RIGHT(Table_5_UK!U49,1))</f>
        <v>zero</v>
      </c>
      <c r="AE49" s="143" t="str">
        <f>IF(Table_5_UK!V49=0,"zero",RIGHT(Table_5_UK!V49,1))</f>
        <v>4</v>
      </c>
      <c r="AF49" s="143" t="str">
        <f>IF(Table_5_UK!W49=0,"zero",RIGHT(Table_5_UK!W49,1))</f>
        <v>4</v>
      </c>
      <c r="AG49" s="143" t="str">
        <f>IF(Table_5_UK!X49=0,"zero",RIGHT(Table_5_UK!X49,1))</f>
        <v>zero</v>
      </c>
      <c r="AH49" s="143" t="str">
        <f>IF(Table_5_UK!Y49=0,"zero",RIGHT(Table_5_UK!Y49,1))</f>
        <v>zero</v>
      </c>
      <c r="AI49" s="143" t="str">
        <f>IF(Table_5_UK!Z49=0,"zero",RIGHT(Table_5_UK!Z49,1))</f>
        <v>zero</v>
      </c>
      <c r="AJ49" s="143" t="str">
        <f>IF(Table_5_UK!AA49=0,"zero",RIGHT(Table_5_UK!AA49,1))</f>
        <v>zero</v>
      </c>
      <c r="AK49" s="143" t="str">
        <f>IF(Table_5_UK!AB49=0,"zero",RIGHT(Table_5_UK!AB49,1))</f>
        <v>zero</v>
      </c>
      <c r="AL49" s="143" t="str">
        <f>IF(Table_5_UK!AC49=0,"zero",RIGHT(Table_5_UK!AC49,1))</f>
        <v>4</v>
      </c>
      <c r="AM49" s="147" t="str">
        <f>IF(Table_5_UK!AD49=0,"zero",RIGHT(Table_5_UK!AD49,1))</f>
        <v>2</v>
      </c>
      <c r="AN49" s="39" t="str">
        <f>IF(Table_6_UK!H49=0,"zero",RIGHT(Table_6_UK!H49,1))</f>
        <v>zero</v>
      </c>
      <c r="AO49" s="39" t="str">
        <f>IF(Table_6_UK!I49=0,"zero",RIGHT(Table_6_UK!I49,1))</f>
        <v>zero</v>
      </c>
      <c r="AP49" s="39" t="str">
        <f>IF(Table_6_UK!J49=0,"zero",RIGHT(Table_6_UK!J49,1))</f>
        <v>zero</v>
      </c>
      <c r="AQ49" s="148" t="str">
        <f>IF(Table_6_UK!K49=0,"zero",RIGHT(Table_6_UK!K49,1))</f>
        <v>zero</v>
      </c>
      <c r="AR49" s="153" t="str">
        <f>IF(Table_7_UK!H49=0,"zero",RIGHT(Table_7_UK!H49,1))</f>
        <v>0</v>
      </c>
      <c r="AW49" s="17" t="str">
        <f>IF(Table_8_UK!H49=0,"zero",RIGHT(Table_8_UK!H49,1))</f>
        <v>4</v>
      </c>
      <c r="AX49" s="39" t="str">
        <f>IF(Table_8_UK!I49=0,"zero",RIGHT(Table_8_UK!I49,1))</f>
        <v>6</v>
      </c>
      <c r="AY49" s="39" t="str">
        <f>IF(Table_8_UK!J49=0,"zero",RIGHT(Table_8_UK!J49,1))</f>
        <v>0</v>
      </c>
      <c r="AZ49" s="39" t="str">
        <f>IF(Table_8_UK!K49=0,"zero",RIGHT(Table_8_UK!K49,1))</f>
        <v>/</v>
      </c>
      <c r="BA49" s="39" t="str">
        <f>IF(Table_8_UK!L49=0,"zero",RIGHT(Table_8_UK!L49,1))</f>
        <v>5</v>
      </c>
      <c r="BB49" s="39" t="str">
        <f>IF(Table_8_UK!M49=0,"zero",RIGHT(Table_8_UK!M49,1))</f>
        <v>zero</v>
      </c>
      <c r="BC49" s="148" t="str">
        <f>IF(Table_8_UK!N49=0,"zero",RIGHT(Table_8_UK!N49,1))</f>
        <v>/</v>
      </c>
    </row>
    <row r="50" spans="3:55" x14ac:dyDescent="0.3">
      <c r="C50" s="17" t="str">
        <f>IF(Table_1_UK!H50=0,"zero",RIGHT(Table_1_UK!H50,1))</f>
        <v>2</v>
      </c>
      <c r="D50" s="39" t="str">
        <f>IF(Table_1_UK!I50=0,"zero",RIGHT(Table_1_UK!I50,1))</f>
        <v>2</v>
      </c>
      <c r="E50" s="17"/>
      <c r="K50" s="17" t="str">
        <f>IF(Table_3_UK!H50=0,"zero",RIGHT(Table_3_UK!H50,1))</f>
        <v>zero</v>
      </c>
      <c r="L50" s="148" t="str">
        <f>IF(Table_3_UK!I50=0,"zero",RIGHT(Table_3_UK!I50,1))</f>
        <v>zero</v>
      </c>
      <c r="O50" s="17" t="str">
        <f>IF(Table_4_UK!H50=0,"zero",RIGHT(Table_4_UK!H50,1))</f>
        <v>zero</v>
      </c>
      <c r="P50" s="148" t="str">
        <f>IF(Table_4_UK!I50=0,"zero",RIGHT(Table_4_UK!I50,1))</f>
        <v>zero</v>
      </c>
      <c r="Q50" s="143" t="str">
        <f>IF(Table_5_UK!H50=0,"zero",RIGHT(Table_5_UK!H50,1))</f>
        <v>zero</v>
      </c>
      <c r="R50" s="143" t="str">
        <f>IF(Table_5_UK!I50=0,"zero",RIGHT(Table_5_UK!I50,1))</f>
        <v>zero</v>
      </c>
      <c r="S50" s="143" t="str">
        <f>IF(Table_5_UK!J50=0,"zero",RIGHT(Table_5_UK!J50,1))</f>
        <v>zero</v>
      </c>
      <c r="T50" s="143" t="str">
        <f>IF(Table_5_UK!K50=0,"zero",RIGHT(Table_5_UK!K50,1))</f>
        <v>zero</v>
      </c>
      <c r="U50" s="143" t="str">
        <f>IF(Table_5_UK!L50=0,"zero",RIGHT(Table_5_UK!L50,1))</f>
        <v>zero</v>
      </c>
      <c r="V50" s="143" t="str">
        <f>IF(Table_5_UK!M50=0,"zero",RIGHT(Table_5_UK!M50,1))</f>
        <v>zero</v>
      </c>
      <c r="W50" s="143" t="str">
        <f>IF(Table_5_UK!N50=0,"zero",RIGHT(Table_5_UK!N50,1))</f>
        <v>zero</v>
      </c>
      <c r="X50" s="143" t="str">
        <f>IF(Table_5_UK!O50=0,"zero",RIGHT(Table_5_UK!O50,1))</f>
        <v>zero</v>
      </c>
      <c r="Y50" s="143" t="str">
        <f>IF(Table_5_UK!P50=0,"zero",RIGHT(Table_5_UK!P50,1))</f>
        <v>zero</v>
      </c>
      <c r="Z50" s="143" t="str">
        <f>IF(Table_5_UK!Q50=0,"zero",RIGHT(Table_5_UK!Q50,1))</f>
        <v>zero</v>
      </c>
      <c r="AA50" s="143" t="str">
        <f>IF(Table_5_UK!R50=0,"zero",RIGHT(Table_5_UK!R50,1))</f>
        <v>zero</v>
      </c>
      <c r="AB50" s="143" t="str">
        <f>IF(Table_5_UK!S50=0,"zero",RIGHT(Table_5_UK!S50,1))</f>
        <v>zero</v>
      </c>
      <c r="AC50" s="143" t="str">
        <f>IF(Table_5_UK!T50=0,"zero",RIGHT(Table_5_UK!T50,1))</f>
        <v>zero</v>
      </c>
      <c r="AD50" s="143" t="str">
        <f>IF(Table_5_UK!U50=0,"zero",RIGHT(Table_5_UK!U50,1))</f>
        <v>zero</v>
      </c>
      <c r="AE50" s="143" t="str">
        <f>IF(Table_5_UK!V50=0,"zero",RIGHT(Table_5_UK!V50,1))</f>
        <v>zero</v>
      </c>
      <c r="AF50" s="143" t="str">
        <f>IF(Table_5_UK!W50=0,"zero",RIGHT(Table_5_UK!W50,1))</f>
        <v>zero</v>
      </c>
      <c r="AG50" s="143" t="str">
        <f>IF(Table_5_UK!X50=0,"zero",RIGHT(Table_5_UK!X50,1))</f>
        <v>zero</v>
      </c>
      <c r="AH50" s="143" t="str">
        <f>IF(Table_5_UK!Y50=0,"zero",RIGHT(Table_5_UK!Y50,1))</f>
        <v>zero</v>
      </c>
      <c r="AI50" s="143" t="str">
        <f>IF(Table_5_UK!Z50=0,"zero",RIGHT(Table_5_UK!Z50,1))</f>
        <v>zero</v>
      </c>
      <c r="AJ50" s="143" t="str">
        <f>IF(Table_5_UK!AA50=0,"zero",RIGHT(Table_5_UK!AA50,1))</f>
        <v>zero</v>
      </c>
      <c r="AK50" s="143" t="str">
        <f>IF(Table_5_UK!AB50=0,"zero",RIGHT(Table_5_UK!AB50,1))</f>
        <v>zero</v>
      </c>
      <c r="AL50" s="143" t="str">
        <f>IF(Table_5_UK!AC50=0,"zero",RIGHT(Table_5_UK!AC50,1))</f>
        <v>zero</v>
      </c>
      <c r="AM50" s="147" t="str">
        <f>IF(Table_5_UK!AD50=0,"zero",RIGHT(Table_5_UK!AD50,1))</f>
        <v>zero</v>
      </c>
      <c r="AN50" s="39" t="str">
        <f>IF(Table_6_UK!H50=0,"zero",RIGHT(Table_6_UK!H50,1))</f>
        <v>zero</v>
      </c>
      <c r="AO50" s="39" t="str">
        <f>IF(Table_6_UK!I50=0,"zero",RIGHT(Table_6_UK!I50,1))</f>
        <v>zero</v>
      </c>
      <c r="AP50" s="39" t="str">
        <f>IF(Table_6_UK!J50=0,"zero",RIGHT(Table_6_UK!J50,1))</f>
        <v>zero</v>
      </c>
      <c r="AQ50" s="148" t="str">
        <f>IF(Table_6_UK!K50=0,"zero",RIGHT(Table_6_UK!K50,1))</f>
        <v>zero</v>
      </c>
      <c r="AR50" s="153" t="str">
        <f>IF(Table_7_UK!H50=0,"zero",RIGHT(Table_7_UK!H50,1))</f>
        <v>2</v>
      </c>
      <c r="AW50" s="17" t="str">
        <f>IF(Table_8_UK!H50=0,"zero",RIGHT(Table_8_UK!H50,1))</f>
        <v>zero</v>
      </c>
      <c r="AX50" s="39" t="str">
        <f>IF(Table_8_UK!I50=0,"zero",RIGHT(Table_8_UK!I50,1))</f>
        <v>zero</v>
      </c>
      <c r="AY50" s="39" t="str">
        <f>IF(Table_8_UK!J50=0,"zero",RIGHT(Table_8_UK!J50,1))</f>
        <v>zero</v>
      </c>
      <c r="AZ50" s="39" t="str">
        <f>IF(Table_8_UK!K50=0,"zero",RIGHT(Table_8_UK!K50,1))</f>
        <v>/</v>
      </c>
      <c r="BA50" s="39" t="str">
        <f>IF(Table_8_UK!L50=0,"zero",RIGHT(Table_8_UK!L50,1))</f>
        <v>zero</v>
      </c>
      <c r="BB50" s="39" t="str">
        <f>IF(Table_8_UK!M50=0,"zero",RIGHT(Table_8_UK!M50,1))</f>
        <v>zero</v>
      </c>
      <c r="BC50" s="148" t="str">
        <f>IF(Table_8_UK!N50=0,"zero",RIGHT(Table_8_UK!N50,1))</f>
        <v>/</v>
      </c>
    </row>
    <row r="51" spans="3:55" x14ac:dyDescent="0.3">
      <c r="C51" s="17" t="str">
        <f>IF(Table_1_UK!H51=0,"zero",RIGHT(Table_1_UK!H51,1))</f>
        <v>zero</v>
      </c>
      <c r="D51" s="39" t="str">
        <f>IF(Table_1_UK!I51=0,"zero",RIGHT(Table_1_UK!I51,1))</f>
        <v>zero</v>
      </c>
      <c r="E51" s="17"/>
      <c r="K51" s="17" t="str">
        <f>IF(Table_3_UK!H51=0,"zero",RIGHT(Table_3_UK!H51,1))</f>
        <v>9</v>
      </c>
      <c r="L51" s="148" t="str">
        <f>IF(Table_3_UK!I51=0,"zero",RIGHT(Table_3_UK!I51,1))</f>
        <v>7</v>
      </c>
      <c r="O51" s="17" t="str">
        <f>IF(Table_4_UK!H51=0,"zero",RIGHT(Table_4_UK!H51,1))</f>
        <v>0</v>
      </c>
      <c r="P51" s="148" t="str">
        <f>IF(Table_4_UK!I51=0,"zero",RIGHT(Table_4_UK!I51,1))</f>
        <v>0</v>
      </c>
      <c r="Q51" s="143" t="str">
        <f>IF(Table_5_UK!H51=0,"zero",RIGHT(Table_5_UK!H51,1))</f>
        <v>7</v>
      </c>
      <c r="R51" s="143" t="str">
        <f>IF(Table_5_UK!I51=0,"zero",RIGHT(Table_5_UK!I51,1))</f>
        <v>7</v>
      </c>
      <c r="S51" s="143" t="str">
        <f>IF(Table_5_UK!J51=0,"zero",RIGHT(Table_5_UK!J51,1))</f>
        <v>7</v>
      </c>
      <c r="T51" s="143" t="str">
        <f>IF(Table_5_UK!K51=0,"zero",RIGHT(Table_5_UK!K51,1))</f>
        <v>7</v>
      </c>
      <c r="U51" s="143" t="str">
        <f>IF(Table_5_UK!L51=0,"zero",RIGHT(Table_5_UK!L51,1))</f>
        <v>8</v>
      </c>
      <c r="V51" s="143" t="str">
        <f>IF(Table_5_UK!M51=0,"zero",RIGHT(Table_5_UK!M51,1))</f>
        <v>0</v>
      </c>
      <c r="W51" s="143" t="str">
        <f>IF(Table_5_UK!N51=0,"zero",RIGHT(Table_5_UK!N51,1))</f>
        <v>2</v>
      </c>
      <c r="X51" s="143" t="str">
        <f>IF(Table_5_UK!O51=0,"zero",RIGHT(Table_5_UK!O51,1))</f>
        <v>4</v>
      </c>
      <c r="Y51" s="143" t="str">
        <f>IF(Table_5_UK!P51=0,"zero",RIGHT(Table_5_UK!P51,1))</f>
        <v>2</v>
      </c>
      <c r="Z51" s="143" t="str">
        <f>IF(Table_5_UK!Q51=0,"zero",RIGHT(Table_5_UK!Q51,1))</f>
        <v>6</v>
      </c>
      <c r="AA51" s="143" t="str">
        <f>IF(Table_5_UK!R51=0,"zero",RIGHT(Table_5_UK!R51,1))</f>
        <v>7</v>
      </c>
      <c r="AB51" s="143" t="str">
        <f>IF(Table_5_UK!S51=0,"zero",RIGHT(Table_5_UK!S51,1))</f>
        <v>6</v>
      </c>
      <c r="AC51" s="143" t="str">
        <f>IF(Table_5_UK!T51=0,"zero",RIGHT(Table_5_UK!T51,1))</f>
        <v>zero</v>
      </c>
      <c r="AD51" s="143" t="str">
        <f>IF(Table_5_UK!U51=0,"zero",RIGHT(Table_5_UK!U51,1))</f>
        <v>1</v>
      </c>
      <c r="AE51" s="143" t="str">
        <f>IF(Table_5_UK!V51=0,"zero",RIGHT(Table_5_UK!V51,1))</f>
        <v>5</v>
      </c>
      <c r="AF51" s="143" t="str">
        <f>IF(Table_5_UK!W51=0,"zero",RIGHT(Table_5_UK!W51,1))</f>
        <v>8</v>
      </c>
      <c r="AG51" s="143" t="str">
        <f>IF(Table_5_UK!X51=0,"zero",RIGHT(Table_5_UK!X51,1))</f>
        <v>0</v>
      </c>
      <c r="AH51" s="143" t="str">
        <f>IF(Table_5_UK!Y51=0,"zero",RIGHT(Table_5_UK!Y51,1))</f>
        <v>1</v>
      </c>
      <c r="AI51" s="143" t="str">
        <f>IF(Table_5_UK!Z51=0,"zero",RIGHT(Table_5_UK!Z51,1))</f>
        <v>3</v>
      </c>
      <c r="AJ51" s="143" t="str">
        <f>IF(Table_5_UK!AA51=0,"zero",RIGHT(Table_5_UK!AA51,1))</f>
        <v>4</v>
      </c>
      <c r="AK51" s="143" t="str">
        <f>IF(Table_5_UK!AB51=0,"zero",RIGHT(Table_5_UK!AB51,1))</f>
        <v>5</v>
      </c>
      <c r="AL51" s="143" t="str">
        <f>IF(Table_5_UK!AC51=0,"zero",RIGHT(Table_5_UK!AC51,1))</f>
        <v>3</v>
      </c>
      <c r="AM51" s="147" t="str">
        <f>IF(Table_5_UK!AD51=0,"zero",RIGHT(Table_5_UK!AD51,1))</f>
        <v>1</v>
      </c>
      <c r="AN51" s="39" t="str">
        <f>IF(Table_6_UK!H51=0,"zero",RIGHT(Table_6_UK!H51,1))</f>
        <v>zero</v>
      </c>
      <c r="AO51" s="39" t="str">
        <f>IF(Table_6_UK!I51=0,"zero",RIGHT(Table_6_UK!I51,1))</f>
        <v>zero</v>
      </c>
      <c r="AP51" s="39" t="str">
        <f>IF(Table_6_UK!J51=0,"zero",RIGHT(Table_6_UK!J51,1))</f>
        <v>zero</v>
      </c>
      <c r="AQ51" s="148" t="str">
        <f>IF(Table_6_UK!K51=0,"zero",RIGHT(Table_6_UK!K51,1))</f>
        <v>zero</v>
      </c>
      <c r="AR51" s="153" t="str">
        <f>IF(Table_7_UK!H51=0,"zero",RIGHT(Table_7_UK!H51,1))</f>
        <v>4</v>
      </c>
      <c r="AW51" s="17" t="str">
        <f>IF(Table_8_UK!H51=0,"zero",RIGHT(Table_8_UK!H51,1))</f>
        <v>6</v>
      </c>
      <c r="AX51" s="39" t="str">
        <f>IF(Table_8_UK!I51=0,"zero",RIGHT(Table_8_UK!I51,1))</f>
        <v>8</v>
      </c>
      <c r="AY51" s="39" t="str">
        <f>IF(Table_8_UK!J51=0,"zero",RIGHT(Table_8_UK!J51,1))</f>
        <v>4</v>
      </c>
      <c r="AZ51" s="39" t="str">
        <f>IF(Table_8_UK!K51=0,"zero",RIGHT(Table_8_UK!K51,1))</f>
        <v>/</v>
      </c>
      <c r="BA51" s="39" t="str">
        <f>IF(Table_8_UK!L51=0,"zero",RIGHT(Table_8_UK!L51,1))</f>
        <v>0</v>
      </c>
      <c r="BB51" s="39" t="str">
        <f>IF(Table_8_UK!M51=0,"zero",RIGHT(Table_8_UK!M51,1))</f>
        <v>6</v>
      </c>
      <c r="BC51" s="148" t="str">
        <f>IF(Table_8_UK!N51=0,"zero",RIGHT(Table_8_UK!N51,1))</f>
        <v>/</v>
      </c>
    </row>
    <row r="52" spans="3:55" x14ac:dyDescent="0.3">
      <c r="C52" s="17" t="str">
        <f>IF(Table_1_UK!H52=0,"zero",RIGHT(Table_1_UK!H52,1))</f>
        <v>2</v>
      </c>
      <c r="D52" s="39" t="str">
        <f>IF(Table_1_UK!I52=0,"zero",RIGHT(Table_1_UK!I52,1))</f>
        <v>2</v>
      </c>
      <c r="E52" s="17"/>
      <c r="K52" s="17" t="str">
        <f>IF(Table_3_UK!H52=0,"zero",RIGHT(Table_3_UK!H52,1))</f>
        <v>zero</v>
      </c>
      <c r="L52" s="148" t="str">
        <f>IF(Table_3_UK!I52=0,"zero",RIGHT(Table_3_UK!I52,1))</f>
        <v>zero</v>
      </c>
      <c r="O52" s="17" t="str">
        <f>IF(Table_4_UK!H52=0,"zero",RIGHT(Table_4_UK!H52,1))</f>
        <v>2</v>
      </c>
      <c r="P52" s="148" t="str">
        <f>IF(Table_4_UK!I52=0,"zero",RIGHT(Table_4_UK!I52,1))</f>
        <v>9</v>
      </c>
      <c r="Q52" s="143" t="str">
        <f>IF(Table_5_UK!H52=0,"zero",RIGHT(Table_5_UK!H52,1))</f>
        <v>zero</v>
      </c>
      <c r="R52" s="143" t="str">
        <f>IF(Table_5_UK!I52=0,"zero",RIGHT(Table_5_UK!I52,1))</f>
        <v>zero</v>
      </c>
      <c r="S52" s="143" t="str">
        <f>IF(Table_5_UK!J52=0,"zero",RIGHT(Table_5_UK!J52,1))</f>
        <v>zero</v>
      </c>
      <c r="T52" s="143" t="str">
        <f>IF(Table_5_UK!K52=0,"zero",RIGHT(Table_5_UK!K52,1))</f>
        <v>zero</v>
      </c>
      <c r="U52" s="143" t="str">
        <f>IF(Table_5_UK!L52=0,"zero",RIGHT(Table_5_UK!L52,1))</f>
        <v>zero</v>
      </c>
      <c r="V52" s="143" t="str">
        <f>IF(Table_5_UK!M52=0,"zero",RIGHT(Table_5_UK!M52,1))</f>
        <v>zero</v>
      </c>
      <c r="W52" s="143" t="str">
        <f>IF(Table_5_UK!N52=0,"zero",RIGHT(Table_5_UK!N52,1))</f>
        <v>zero</v>
      </c>
      <c r="X52" s="143" t="str">
        <f>IF(Table_5_UK!O52=0,"zero",RIGHT(Table_5_UK!O52,1))</f>
        <v>zero</v>
      </c>
      <c r="Y52" s="143" t="str">
        <f>IF(Table_5_UK!P52=0,"zero",RIGHT(Table_5_UK!P52,1))</f>
        <v>zero</v>
      </c>
      <c r="Z52" s="143" t="str">
        <f>IF(Table_5_UK!Q52=0,"zero",RIGHT(Table_5_UK!Q52,1))</f>
        <v>zero</v>
      </c>
      <c r="AA52" s="143" t="str">
        <f>IF(Table_5_UK!R52=0,"zero",RIGHT(Table_5_UK!R52,1))</f>
        <v>zero</v>
      </c>
      <c r="AB52" s="143" t="str">
        <f>IF(Table_5_UK!S52=0,"zero",RIGHT(Table_5_UK!S52,1))</f>
        <v>zero</v>
      </c>
      <c r="AC52" s="143" t="str">
        <f>IF(Table_5_UK!T52=0,"zero",RIGHT(Table_5_UK!T52,1))</f>
        <v>zero</v>
      </c>
      <c r="AD52" s="143" t="str">
        <f>IF(Table_5_UK!U52=0,"zero",RIGHT(Table_5_UK!U52,1))</f>
        <v>zero</v>
      </c>
      <c r="AE52" s="143" t="str">
        <f>IF(Table_5_UK!V52=0,"zero",RIGHT(Table_5_UK!V52,1))</f>
        <v>zero</v>
      </c>
      <c r="AF52" s="143" t="str">
        <f>IF(Table_5_UK!W52=0,"zero",RIGHT(Table_5_UK!W52,1))</f>
        <v>zero</v>
      </c>
      <c r="AG52" s="143" t="str">
        <f>IF(Table_5_UK!X52=0,"zero",RIGHT(Table_5_UK!X52,1))</f>
        <v>zero</v>
      </c>
      <c r="AH52" s="143" t="str">
        <f>IF(Table_5_UK!Y52=0,"zero",RIGHT(Table_5_UK!Y52,1))</f>
        <v>zero</v>
      </c>
      <c r="AI52" s="143" t="str">
        <f>IF(Table_5_UK!Z52=0,"zero",RIGHT(Table_5_UK!Z52,1))</f>
        <v>zero</v>
      </c>
      <c r="AJ52" s="143" t="str">
        <f>IF(Table_5_UK!AA52=0,"zero",RIGHT(Table_5_UK!AA52,1))</f>
        <v>zero</v>
      </c>
      <c r="AK52" s="143" t="str">
        <f>IF(Table_5_UK!AB52=0,"zero",RIGHT(Table_5_UK!AB52,1))</f>
        <v>zero</v>
      </c>
      <c r="AL52" s="143" t="str">
        <f>IF(Table_5_UK!AC52=0,"zero",RIGHT(Table_5_UK!AC52,1))</f>
        <v>zero</v>
      </c>
      <c r="AM52" s="147" t="str">
        <f>IF(Table_5_UK!AD52=0,"zero",RIGHT(Table_5_UK!AD52,1))</f>
        <v>zero</v>
      </c>
      <c r="AN52" s="39" t="str">
        <f>IF(Table_6_UK!H52=0,"zero",RIGHT(Table_6_UK!H52,1))</f>
        <v>zero</v>
      </c>
      <c r="AO52" s="39" t="str">
        <f>IF(Table_6_UK!I52=0,"zero",RIGHT(Table_6_UK!I52,1))</f>
        <v>zero</v>
      </c>
      <c r="AP52" s="39" t="str">
        <f>IF(Table_6_UK!J52=0,"zero",RIGHT(Table_6_UK!J52,1))</f>
        <v>zero</v>
      </c>
      <c r="AQ52" s="148" t="str">
        <f>IF(Table_6_UK!K52=0,"zero",RIGHT(Table_6_UK!K52,1))</f>
        <v>zero</v>
      </c>
      <c r="AR52" s="153" t="str">
        <f>IF(Table_7_UK!H52=0,"zero",RIGHT(Table_7_UK!H52,1))</f>
        <v>zero</v>
      </c>
      <c r="AW52" s="17" t="str">
        <f>IF(Table_8_UK!H52=0,"zero",RIGHT(Table_8_UK!H52,1))</f>
        <v>zero</v>
      </c>
      <c r="AX52" s="39" t="str">
        <f>IF(Table_8_UK!I52=0,"zero",RIGHT(Table_8_UK!I52,1))</f>
        <v>zero</v>
      </c>
      <c r="AY52" s="39" t="str">
        <f>IF(Table_8_UK!J52=0,"zero",RIGHT(Table_8_UK!J52,1))</f>
        <v>zero</v>
      </c>
      <c r="AZ52" s="39" t="str">
        <f>IF(Table_8_UK!K52=0,"zero",RIGHT(Table_8_UK!K52,1))</f>
        <v>zero</v>
      </c>
      <c r="BA52" s="39" t="str">
        <f>IF(Table_8_UK!L52=0,"zero",RIGHT(Table_8_UK!L52,1))</f>
        <v>zero</v>
      </c>
      <c r="BB52" s="39" t="str">
        <f>IF(Table_8_UK!M52=0,"zero",RIGHT(Table_8_UK!M52,1))</f>
        <v>zero</v>
      </c>
      <c r="BC52" s="148" t="str">
        <f>IF(Table_8_UK!N52=0,"zero",RIGHT(Table_8_UK!N52,1))</f>
        <v>zero</v>
      </c>
    </row>
    <row r="53" spans="3:55" x14ac:dyDescent="0.3">
      <c r="C53" s="17" t="str">
        <f>IF(Table_1_UK!H53=0,"zero",RIGHT(Table_1_UK!H53,1))</f>
        <v>zero</v>
      </c>
      <c r="D53" s="39" t="str">
        <f>IF(Table_1_UK!I53=0,"zero",RIGHT(Table_1_UK!I53,1))</f>
        <v>zero</v>
      </c>
      <c r="E53" s="17"/>
      <c r="K53" s="17" t="str">
        <f>IF(Table_3_UK!H53=0,"zero",RIGHT(Table_3_UK!H53,1))</f>
        <v>zero</v>
      </c>
      <c r="L53" s="148" t="str">
        <f>IF(Table_3_UK!I53=0,"zero",RIGHT(Table_3_UK!I53,1))</f>
        <v>zero</v>
      </c>
      <c r="O53" s="17" t="str">
        <f>IF(Table_4_UK!H53=0,"zero",RIGHT(Table_4_UK!H53,1))</f>
        <v>1</v>
      </c>
      <c r="P53" s="148" t="str">
        <f>IF(Table_4_UK!I53=0,"zero",RIGHT(Table_4_UK!I53,1))</f>
        <v>6</v>
      </c>
      <c r="Q53" s="143" t="str">
        <f>IF(Table_5_UK!H53=0,"zero",RIGHT(Table_5_UK!H53,1))</f>
        <v>zero</v>
      </c>
      <c r="R53" s="143" t="str">
        <f>IF(Table_5_UK!I53=0,"zero",RIGHT(Table_5_UK!I53,1))</f>
        <v>zero</v>
      </c>
      <c r="S53" s="143" t="str">
        <f>IF(Table_5_UK!J53=0,"zero",RIGHT(Table_5_UK!J53,1))</f>
        <v>zero</v>
      </c>
      <c r="T53" s="143" t="str">
        <f>IF(Table_5_UK!K53=0,"zero",RIGHT(Table_5_UK!K53,1))</f>
        <v>zero</v>
      </c>
      <c r="U53" s="143" t="str">
        <f>IF(Table_5_UK!L53=0,"zero",RIGHT(Table_5_UK!L53,1))</f>
        <v>4</v>
      </c>
      <c r="V53" s="143" t="str">
        <f>IF(Table_5_UK!M53=0,"zero",RIGHT(Table_5_UK!M53,1))</f>
        <v>zero</v>
      </c>
      <c r="W53" s="143" t="str">
        <f>IF(Table_5_UK!N53=0,"zero",RIGHT(Table_5_UK!N53,1))</f>
        <v>zero</v>
      </c>
      <c r="X53" s="143" t="str">
        <f>IF(Table_5_UK!O53=0,"zero",RIGHT(Table_5_UK!O53,1))</f>
        <v>zero</v>
      </c>
      <c r="Y53" s="143" t="str">
        <f>IF(Table_5_UK!P53=0,"zero",RIGHT(Table_5_UK!P53,1))</f>
        <v>4</v>
      </c>
      <c r="Z53" s="143" t="str">
        <f>IF(Table_5_UK!Q53=0,"zero",RIGHT(Table_5_UK!Q53,1))</f>
        <v>5</v>
      </c>
      <c r="AA53" s="143" t="str">
        <f>IF(Table_5_UK!R53=0,"zero",RIGHT(Table_5_UK!R53,1))</f>
        <v>zero</v>
      </c>
      <c r="AB53" s="143" t="str">
        <f>IF(Table_5_UK!S53=0,"zero",RIGHT(Table_5_UK!S53,1))</f>
        <v>9</v>
      </c>
      <c r="AC53" s="143" t="str">
        <f>IF(Table_5_UK!T53=0,"zero",RIGHT(Table_5_UK!T53,1))</f>
        <v>zero</v>
      </c>
      <c r="AD53" s="143" t="str">
        <f>IF(Table_5_UK!U53=0,"zero",RIGHT(Table_5_UK!U53,1))</f>
        <v>zero</v>
      </c>
      <c r="AE53" s="143" t="str">
        <f>IF(Table_5_UK!V53=0,"zero",RIGHT(Table_5_UK!V53,1))</f>
        <v>4</v>
      </c>
      <c r="AF53" s="143" t="str">
        <f>IF(Table_5_UK!W53=0,"zero",RIGHT(Table_5_UK!W53,1))</f>
        <v>1</v>
      </c>
      <c r="AG53" s="143" t="str">
        <f>IF(Table_5_UK!X53=0,"zero",RIGHT(Table_5_UK!X53,1))</f>
        <v>zero</v>
      </c>
      <c r="AH53" s="143" t="str">
        <f>IF(Table_5_UK!Y53=0,"zero",RIGHT(Table_5_UK!Y53,1))</f>
        <v>zero</v>
      </c>
      <c r="AI53" s="143" t="str">
        <f>IF(Table_5_UK!Z53=0,"zero",RIGHT(Table_5_UK!Z53,1))</f>
        <v>zero</v>
      </c>
      <c r="AJ53" s="143" t="str">
        <f>IF(Table_5_UK!AA53=0,"zero",RIGHT(Table_5_UK!AA53,1))</f>
        <v>zero</v>
      </c>
      <c r="AK53" s="143" t="str">
        <f>IF(Table_5_UK!AB53=0,"zero",RIGHT(Table_5_UK!AB53,1))</f>
        <v>zero</v>
      </c>
      <c r="AL53" s="143" t="str">
        <f>IF(Table_5_UK!AC53=0,"zero",RIGHT(Table_5_UK!AC53,1))</f>
        <v>4</v>
      </c>
      <c r="AM53" s="147" t="str">
        <f>IF(Table_5_UK!AD53=0,"zero",RIGHT(Table_5_UK!AD53,1))</f>
        <v>7</v>
      </c>
      <c r="AN53" s="39" t="str">
        <f>IF(Table_6_UK!H53=0,"zero",RIGHT(Table_6_UK!H53,1))</f>
        <v>zero</v>
      </c>
      <c r="AO53" s="39" t="str">
        <f>IF(Table_6_UK!I53=0,"zero",RIGHT(Table_6_UK!I53,1))</f>
        <v>zero</v>
      </c>
      <c r="AP53" s="39" t="str">
        <f>IF(Table_6_UK!J53=0,"zero",RIGHT(Table_6_UK!J53,1))</f>
        <v>zero</v>
      </c>
      <c r="AQ53" s="148" t="str">
        <f>IF(Table_6_UK!K53=0,"zero",RIGHT(Table_6_UK!K53,1))</f>
        <v>zero</v>
      </c>
      <c r="AR53" s="153" t="str">
        <f>IF(Table_7_UK!H53=0,"zero",RIGHT(Table_7_UK!H53,1))</f>
        <v>8</v>
      </c>
      <c r="AW53" s="17" t="str">
        <f>IF(Table_8_UK!H53=0,"zero",RIGHT(Table_8_UK!H53,1))</f>
        <v>zero</v>
      </c>
      <c r="AX53" s="39" t="str">
        <f>IF(Table_8_UK!I53=0,"zero",RIGHT(Table_8_UK!I53,1))</f>
        <v>5</v>
      </c>
      <c r="AY53" s="39" t="str">
        <f>IF(Table_8_UK!J53=0,"zero",RIGHT(Table_8_UK!J53,1))</f>
        <v>5</v>
      </c>
      <c r="AZ53" s="39" t="str">
        <f>IF(Table_8_UK!K53=0,"zero",RIGHT(Table_8_UK!K53,1))</f>
        <v>/</v>
      </c>
      <c r="BA53" s="39" t="str">
        <f>IF(Table_8_UK!L53=0,"zero",RIGHT(Table_8_UK!L53,1))</f>
        <v>2</v>
      </c>
      <c r="BB53" s="39" t="str">
        <f>IF(Table_8_UK!M53=0,"zero",RIGHT(Table_8_UK!M53,1))</f>
        <v>9</v>
      </c>
      <c r="BC53" s="148" t="str">
        <f>IF(Table_8_UK!N53=0,"zero",RIGHT(Table_8_UK!N53,1))</f>
        <v>/</v>
      </c>
    </row>
    <row r="54" spans="3:55" s="39" customFormat="1" x14ac:dyDescent="0.3">
      <c r="C54" s="17" t="str">
        <f>IF(Table_1_UK!H54=0,"zero",RIGHT(Table_1_UK!H54,1))</f>
        <v>zero</v>
      </c>
      <c r="D54" s="39" t="str">
        <f>IF(Table_1_UK!I54=0,"zero",RIGHT(Table_1_UK!I54,1))</f>
        <v>zero</v>
      </c>
      <c r="E54" s="17"/>
      <c r="K54" s="17" t="str">
        <f>IF(Table_3_UK!H54=0,"zero",RIGHT(Table_3_UK!H54,1))</f>
        <v>1</v>
      </c>
      <c r="L54" s="148" t="str">
        <f>IF(Table_3_UK!I54=0,"zero",RIGHT(Table_3_UK!I54,1))</f>
        <v>6</v>
      </c>
      <c r="O54" s="17" t="str">
        <f>IF(Table_4_UK!H54=0,"zero",RIGHT(Table_4_UK!H54,1))</f>
        <v>zero</v>
      </c>
      <c r="P54" s="148" t="str">
        <f>IF(Table_4_UK!I54=0,"zero",RIGHT(Table_4_UK!I54,1))</f>
        <v>zero</v>
      </c>
      <c r="Q54" s="143" t="str">
        <f>IF(Table_5_UK!H54=0,"zero",RIGHT(Table_5_UK!H54,1))</f>
        <v>zero</v>
      </c>
      <c r="R54" s="143" t="str">
        <f>IF(Table_5_UK!I54=0,"zero",RIGHT(Table_5_UK!I54,1))</f>
        <v>zero</v>
      </c>
      <c r="S54" s="143" t="str">
        <f>IF(Table_5_UK!J54=0,"zero",RIGHT(Table_5_UK!J54,1))</f>
        <v>zero</v>
      </c>
      <c r="T54" s="143" t="str">
        <f>IF(Table_5_UK!K54=0,"zero",RIGHT(Table_5_UK!K54,1))</f>
        <v>zero</v>
      </c>
      <c r="U54" s="143" t="str">
        <f>IF(Table_5_UK!L54=0,"zero",RIGHT(Table_5_UK!L54,1))</f>
        <v>zero</v>
      </c>
      <c r="V54" s="143" t="str">
        <f>IF(Table_5_UK!M54=0,"zero",RIGHT(Table_5_UK!M54,1))</f>
        <v>zero</v>
      </c>
      <c r="W54" s="143" t="str">
        <f>IF(Table_5_UK!N54=0,"zero",RIGHT(Table_5_UK!N54,1))</f>
        <v>zero</v>
      </c>
      <c r="X54" s="143" t="str">
        <f>IF(Table_5_UK!O54=0,"zero",RIGHT(Table_5_UK!O54,1))</f>
        <v>zero</v>
      </c>
      <c r="Y54" s="143" t="str">
        <f>IF(Table_5_UK!P54=0,"zero",RIGHT(Table_5_UK!P54,1))</f>
        <v>zero</v>
      </c>
      <c r="Z54" s="143" t="str">
        <f>IF(Table_5_UK!Q54=0,"zero",RIGHT(Table_5_UK!Q54,1))</f>
        <v>zero</v>
      </c>
      <c r="AA54" s="143" t="str">
        <f>IF(Table_5_UK!R54=0,"zero",RIGHT(Table_5_UK!R54,1))</f>
        <v>zero</v>
      </c>
      <c r="AB54" s="143" t="str">
        <f>IF(Table_5_UK!S54=0,"zero",RIGHT(Table_5_UK!S54,1))</f>
        <v>zero</v>
      </c>
      <c r="AC54" s="143" t="str">
        <f>IF(Table_5_UK!T54=0,"zero",RIGHT(Table_5_UK!T54,1))</f>
        <v>zero</v>
      </c>
      <c r="AD54" s="143" t="str">
        <f>IF(Table_5_UK!U54=0,"zero",RIGHT(Table_5_UK!U54,1))</f>
        <v>zero</v>
      </c>
      <c r="AE54" s="143" t="str">
        <f>IF(Table_5_UK!V54=0,"zero",RIGHT(Table_5_UK!V54,1))</f>
        <v>zero</v>
      </c>
      <c r="AF54" s="143" t="str">
        <f>IF(Table_5_UK!W54=0,"zero",RIGHT(Table_5_UK!W54,1))</f>
        <v>zero</v>
      </c>
      <c r="AG54" s="143" t="str">
        <f>IF(Table_5_UK!X54=0,"zero",RIGHT(Table_5_UK!X54,1))</f>
        <v>zero</v>
      </c>
      <c r="AH54" s="143" t="str">
        <f>IF(Table_5_UK!Y54=0,"zero",RIGHT(Table_5_UK!Y54,1))</f>
        <v>zero</v>
      </c>
      <c r="AI54" s="143" t="str">
        <f>IF(Table_5_UK!Z54=0,"zero",RIGHT(Table_5_UK!Z54,1))</f>
        <v>zero</v>
      </c>
      <c r="AJ54" s="143" t="str">
        <f>IF(Table_5_UK!AA54=0,"zero",RIGHT(Table_5_UK!AA54,1))</f>
        <v>zero</v>
      </c>
      <c r="AK54" s="143" t="str">
        <f>IF(Table_5_UK!AB54=0,"zero",RIGHT(Table_5_UK!AB54,1))</f>
        <v>zero</v>
      </c>
      <c r="AL54" s="143" t="str">
        <f>IF(Table_5_UK!AC54=0,"zero",RIGHT(Table_5_UK!AC54,1))</f>
        <v>zero</v>
      </c>
      <c r="AM54" s="147" t="str">
        <f>IF(Table_5_UK!AD54=0,"zero",RIGHT(Table_5_UK!AD54,1))</f>
        <v>zero</v>
      </c>
      <c r="AN54" s="39" t="str">
        <f>IF(Table_6_UK!H54=0,"zero",RIGHT(Table_6_UK!H54,1))</f>
        <v>zero</v>
      </c>
      <c r="AO54" s="39" t="str">
        <f>IF(Table_6_UK!I54=0,"zero",RIGHT(Table_6_UK!I54,1))</f>
        <v>zero</v>
      </c>
      <c r="AP54" s="39" t="str">
        <f>IF(Table_6_UK!J54=0,"zero",RIGHT(Table_6_UK!J54,1))</f>
        <v>zero</v>
      </c>
      <c r="AQ54" s="148" t="str">
        <f>IF(Table_6_UK!K54=0,"zero",RIGHT(Table_6_UK!K54,1))</f>
        <v>zero</v>
      </c>
      <c r="AR54" s="153" t="str">
        <f>IF(Table_7_UK!H54=0,"zero",RIGHT(Table_7_UK!H54,1))</f>
        <v>zero</v>
      </c>
      <c r="AW54" s="17" t="str">
        <f>IF(Table_8_UK!H54=0,"zero",RIGHT(Table_8_UK!H54,1))</f>
        <v>zero</v>
      </c>
      <c r="AX54" s="39" t="str">
        <f>IF(Table_8_UK!I54=0,"zero",RIGHT(Table_8_UK!I54,1))</f>
        <v>zero</v>
      </c>
      <c r="AY54" s="39" t="str">
        <f>IF(Table_8_UK!J54=0,"zero",RIGHT(Table_8_UK!J54,1))</f>
        <v>zero</v>
      </c>
      <c r="AZ54" s="39" t="str">
        <f>IF(Table_8_UK!K54=0,"zero",RIGHT(Table_8_UK!K54,1))</f>
        <v>zero</v>
      </c>
      <c r="BA54" s="39" t="str">
        <f>IF(Table_8_UK!L54=0,"zero",RIGHT(Table_8_UK!L54,1))</f>
        <v>zero</v>
      </c>
      <c r="BB54" s="39" t="str">
        <f>IF(Table_8_UK!M54=0,"zero",RIGHT(Table_8_UK!M54,1))</f>
        <v>zero</v>
      </c>
      <c r="BC54" s="148" t="str">
        <f>IF(Table_8_UK!N54=0,"zero",RIGHT(Table_8_UK!N54,1))</f>
        <v>zero</v>
      </c>
    </row>
    <row r="55" spans="3:55" x14ac:dyDescent="0.3">
      <c r="C55" s="17" t="str">
        <f>IF(Table_1_UK!H55=0,"zero",RIGHT(Table_1_UK!H55,1))</f>
        <v>zero</v>
      </c>
      <c r="D55" s="39" t="str">
        <f>IF(Table_1_UK!I55=0,"zero",RIGHT(Table_1_UK!I55,1))</f>
        <v>zero</v>
      </c>
      <c r="E55" s="17"/>
      <c r="K55" s="17" t="str">
        <f>IF(Table_3_UK!H55=0,"zero",RIGHT(Table_3_UK!H55,1))</f>
        <v>3</v>
      </c>
      <c r="L55" s="148" t="str">
        <f>IF(Table_3_UK!I55=0,"zero",RIGHT(Table_3_UK!I55,1))</f>
        <v>8</v>
      </c>
      <c r="O55" s="17" t="str">
        <f>IF(Table_4_UK!H55=0,"zero",RIGHT(Table_4_UK!H55,1))</f>
        <v>2</v>
      </c>
      <c r="P55" s="148" t="str">
        <f>IF(Table_4_UK!I55=0,"zero",RIGHT(Table_4_UK!I55,1))</f>
        <v>0</v>
      </c>
      <c r="Q55" s="143" t="str">
        <f>IF(Table_5_UK!H55=0,"zero",RIGHT(Table_5_UK!H55,1))</f>
        <v>zero</v>
      </c>
      <c r="R55" s="143" t="str">
        <f>IF(Table_5_UK!I55=0,"zero",RIGHT(Table_5_UK!I55,1))</f>
        <v>zero</v>
      </c>
      <c r="S55" s="143" t="str">
        <f>IF(Table_5_UK!J55=0,"zero",RIGHT(Table_5_UK!J55,1))</f>
        <v>zero</v>
      </c>
      <c r="T55" s="143" t="str">
        <f>IF(Table_5_UK!K55=0,"zero",RIGHT(Table_5_UK!K55,1))</f>
        <v>zero</v>
      </c>
      <c r="U55" s="143" t="str">
        <f>IF(Table_5_UK!L55=0,"zero",RIGHT(Table_5_UK!L55,1))</f>
        <v>zero</v>
      </c>
      <c r="V55" s="143" t="str">
        <f>IF(Table_5_UK!M55=0,"zero",RIGHT(Table_5_UK!M55,1))</f>
        <v>zero</v>
      </c>
      <c r="W55" s="143" t="str">
        <f>IF(Table_5_UK!N55=0,"zero",RIGHT(Table_5_UK!N55,1))</f>
        <v>zero</v>
      </c>
      <c r="X55" s="143" t="str">
        <f>IF(Table_5_UK!O55=0,"zero",RIGHT(Table_5_UK!O55,1))</f>
        <v>zero</v>
      </c>
      <c r="Y55" s="143" t="str">
        <f>IF(Table_5_UK!P55=0,"zero",RIGHT(Table_5_UK!P55,1))</f>
        <v>zero</v>
      </c>
      <c r="Z55" s="143" t="str">
        <f>IF(Table_5_UK!Q55=0,"zero",RIGHT(Table_5_UK!Q55,1))</f>
        <v>zero</v>
      </c>
      <c r="AA55" s="143" t="str">
        <f>IF(Table_5_UK!R55=0,"zero",RIGHT(Table_5_UK!R55,1))</f>
        <v>zero</v>
      </c>
      <c r="AB55" s="143" t="str">
        <f>IF(Table_5_UK!S55=0,"zero",RIGHT(Table_5_UK!S55,1))</f>
        <v>zero</v>
      </c>
      <c r="AC55" s="143" t="str">
        <f>IF(Table_5_UK!T55=0,"zero",RIGHT(Table_5_UK!T55,1))</f>
        <v>zero</v>
      </c>
      <c r="AD55" s="143" t="str">
        <f>IF(Table_5_UK!U55=0,"zero",RIGHT(Table_5_UK!U55,1))</f>
        <v>zero</v>
      </c>
      <c r="AE55" s="143" t="str">
        <f>IF(Table_5_UK!V55=0,"zero",RIGHT(Table_5_UK!V55,1))</f>
        <v>zero</v>
      </c>
      <c r="AF55" s="143" t="str">
        <f>IF(Table_5_UK!W55=0,"zero",RIGHT(Table_5_UK!W55,1))</f>
        <v>zero</v>
      </c>
      <c r="AG55" s="143" t="str">
        <f>IF(Table_5_UK!X55=0,"zero",RIGHT(Table_5_UK!X55,1))</f>
        <v>zero</v>
      </c>
      <c r="AH55" s="143" t="str">
        <f>IF(Table_5_UK!Y55=0,"zero",RIGHT(Table_5_UK!Y55,1))</f>
        <v>zero</v>
      </c>
      <c r="AI55" s="143" t="str">
        <f>IF(Table_5_UK!Z55=0,"zero",RIGHT(Table_5_UK!Z55,1))</f>
        <v>zero</v>
      </c>
      <c r="AJ55" s="143" t="str">
        <f>IF(Table_5_UK!AA55=0,"zero",RIGHT(Table_5_UK!AA55,1))</f>
        <v>zero</v>
      </c>
      <c r="AK55" s="143" t="str">
        <f>IF(Table_5_UK!AB55=0,"zero",RIGHT(Table_5_UK!AB55,1))</f>
        <v>zero</v>
      </c>
      <c r="AL55" s="143" t="str">
        <f>IF(Table_5_UK!AC55=0,"zero",RIGHT(Table_5_UK!AC55,1))</f>
        <v>zero</v>
      </c>
      <c r="AM55" s="147" t="str">
        <f>IF(Table_5_UK!AD55=0,"zero",RIGHT(Table_5_UK!AD55,1))</f>
        <v>zero</v>
      </c>
      <c r="AN55" s="39" t="str">
        <f>IF(Table_6_UK!H55=0,"zero",RIGHT(Table_6_UK!H55,1))</f>
        <v>zero</v>
      </c>
      <c r="AO55" s="39" t="str">
        <f>IF(Table_6_UK!I55=0,"zero",RIGHT(Table_6_UK!I55,1))</f>
        <v>zero</v>
      </c>
      <c r="AP55" s="39" t="str">
        <f>IF(Table_6_UK!J55=0,"zero",RIGHT(Table_6_UK!J55,1))</f>
        <v>zero</v>
      </c>
      <c r="AQ55" s="148" t="str">
        <f>IF(Table_6_UK!K55=0,"zero",RIGHT(Table_6_UK!K55,1))</f>
        <v>zero</v>
      </c>
      <c r="AR55" s="153" t="str">
        <f>IF(Table_7_UK!H55=0,"zero",RIGHT(Table_7_UK!H55,1))</f>
        <v>1</v>
      </c>
      <c r="AW55" s="17" t="str">
        <f>IF(Table_8_UK!H55=0,"zero",RIGHT(Table_8_UK!H55,1))</f>
        <v>zero</v>
      </c>
      <c r="AX55" s="39" t="str">
        <f>IF(Table_8_UK!I55=0,"zero",RIGHT(Table_8_UK!I55,1))</f>
        <v>zero</v>
      </c>
      <c r="AY55" s="39" t="str">
        <f>IF(Table_8_UK!J55=0,"zero",RIGHT(Table_8_UK!J55,1))</f>
        <v>zero</v>
      </c>
      <c r="AZ55" s="39" t="str">
        <f>IF(Table_8_UK!K55=0,"zero",RIGHT(Table_8_UK!K55,1))</f>
        <v>zero</v>
      </c>
      <c r="BA55" s="39" t="str">
        <f>IF(Table_8_UK!L55=0,"zero",RIGHT(Table_8_UK!L55,1))</f>
        <v>zero</v>
      </c>
      <c r="BB55" s="39" t="str">
        <f>IF(Table_8_UK!M55=0,"zero",RIGHT(Table_8_UK!M55,1))</f>
        <v>zero</v>
      </c>
      <c r="BC55" s="148" t="str">
        <f>IF(Table_8_UK!N55=0,"zero",RIGHT(Table_8_UK!N55,1))</f>
        <v>zero</v>
      </c>
    </row>
    <row r="56" spans="3:55" x14ac:dyDescent="0.3">
      <c r="C56" s="161" t="str">
        <f>IF(Table_1_UK!H56=0,"zero",RIGHT(Table_1_UK!H56,1))</f>
        <v>1</v>
      </c>
      <c r="D56" s="162" t="str">
        <f>IF(Table_1_UK!I56=0,"zero",RIGHT(Table_1_UK!I56,1))</f>
        <v>5</v>
      </c>
      <c r="E56" s="17"/>
      <c r="K56" s="17" t="str">
        <f>IF(Table_3_UK!H56=0,"zero",RIGHT(Table_3_UK!H56,1))</f>
        <v>zero</v>
      </c>
      <c r="L56" s="148" t="str">
        <f>IF(Table_3_UK!I56=0,"zero",RIGHT(Table_3_UK!I56,1))</f>
        <v>zero</v>
      </c>
      <c r="O56" s="17" t="str">
        <f>IF(Table_4_UK!H56=0,"zero",RIGHT(Table_4_UK!H56,1))</f>
        <v>zero</v>
      </c>
      <c r="P56" s="148" t="str">
        <f>IF(Table_4_UK!I56=0,"zero",RIGHT(Table_4_UK!I56,1))</f>
        <v>zero</v>
      </c>
      <c r="Q56" s="143" t="str">
        <f>IF(Table_5_UK!H56=0,"zero",RIGHT(Table_5_UK!H56,1))</f>
        <v>zero</v>
      </c>
      <c r="R56" s="143" t="str">
        <f>IF(Table_5_UK!I56=0,"zero",RIGHT(Table_5_UK!I56,1))</f>
        <v>zero</v>
      </c>
      <c r="S56" s="143" t="str">
        <f>IF(Table_5_UK!J56=0,"zero",RIGHT(Table_5_UK!J56,1))</f>
        <v>zero</v>
      </c>
      <c r="T56" s="143" t="str">
        <f>IF(Table_5_UK!K56=0,"zero",RIGHT(Table_5_UK!K56,1))</f>
        <v>zero</v>
      </c>
      <c r="U56" s="143" t="str">
        <f>IF(Table_5_UK!L56=0,"zero",RIGHT(Table_5_UK!L56,1))</f>
        <v>zero</v>
      </c>
      <c r="V56" s="143" t="str">
        <f>IF(Table_5_UK!M56=0,"zero",RIGHT(Table_5_UK!M56,1))</f>
        <v>zero</v>
      </c>
      <c r="W56" s="143" t="str">
        <f>IF(Table_5_UK!N56=0,"zero",RIGHT(Table_5_UK!N56,1))</f>
        <v>zero</v>
      </c>
      <c r="X56" s="143" t="str">
        <f>IF(Table_5_UK!O56=0,"zero",RIGHT(Table_5_UK!O56,1))</f>
        <v>zero</v>
      </c>
      <c r="Y56" s="143" t="str">
        <f>IF(Table_5_UK!P56=0,"zero",RIGHT(Table_5_UK!P56,1))</f>
        <v>zero</v>
      </c>
      <c r="Z56" s="143" t="str">
        <f>IF(Table_5_UK!Q56=0,"zero",RIGHT(Table_5_UK!Q56,1))</f>
        <v>zero</v>
      </c>
      <c r="AA56" s="143" t="str">
        <f>IF(Table_5_UK!R56=0,"zero",RIGHT(Table_5_UK!R56,1))</f>
        <v>zero</v>
      </c>
      <c r="AB56" s="143" t="str">
        <f>IF(Table_5_UK!S56=0,"zero",RIGHT(Table_5_UK!S56,1))</f>
        <v>8</v>
      </c>
      <c r="AC56" s="143" t="str">
        <f>IF(Table_5_UK!T56=0,"zero",RIGHT(Table_5_UK!T56,1))</f>
        <v>zero</v>
      </c>
      <c r="AD56" s="143" t="str">
        <f>IF(Table_5_UK!U56=0,"zero",RIGHT(Table_5_UK!U56,1))</f>
        <v>zero</v>
      </c>
      <c r="AE56" s="143" t="str">
        <f>IF(Table_5_UK!V56=0,"zero",RIGHT(Table_5_UK!V56,1))</f>
        <v>8</v>
      </c>
      <c r="AF56" s="143" t="str">
        <f>IF(Table_5_UK!W56=0,"zero",RIGHT(Table_5_UK!W56,1))</f>
        <v>6</v>
      </c>
      <c r="AG56" s="143" t="str">
        <f>IF(Table_5_UK!X56=0,"zero",RIGHT(Table_5_UK!X56,1))</f>
        <v>zero</v>
      </c>
      <c r="AH56" s="143" t="str">
        <f>IF(Table_5_UK!Y56=0,"zero",RIGHT(Table_5_UK!Y56,1))</f>
        <v>zero</v>
      </c>
      <c r="AI56" s="143" t="str">
        <f>IF(Table_5_UK!Z56=0,"zero",RIGHT(Table_5_UK!Z56,1))</f>
        <v>zero</v>
      </c>
      <c r="AJ56" s="143" t="str">
        <f>IF(Table_5_UK!AA56=0,"zero",RIGHT(Table_5_UK!AA56,1))</f>
        <v>6</v>
      </c>
      <c r="AK56" s="143" t="str">
        <f>IF(Table_5_UK!AB56=0,"zero",RIGHT(Table_5_UK!AB56,1))</f>
        <v>zero</v>
      </c>
      <c r="AL56" s="143" t="str">
        <f>IF(Table_5_UK!AC56=0,"zero",RIGHT(Table_5_UK!AC56,1))</f>
        <v>zero</v>
      </c>
      <c r="AM56" s="147" t="str">
        <f>IF(Table_5_UK!AD56=0,"zero",RIGHT(Table_5_UK!AD56,1))</f>
        <v>8</v>
      </c>
      <c r="AN56" s="39" t="str">
        <f>IF(Table_6_UK!H56=0,"zero",RIGHT(Table_6_UK!H56,1))</f>
        <v>zero</v>
      </c>
      <c r="AO56" s="39" t="str">
        <f>IF(Table_6_UK!I56=0,"zero",RIGHT(Table_6_UK!I56,1))</f>
        <v>zero</v>
      </c>
      <c r="AP56" s="39" t="str">
        <f>IF(Table_6_UK!J56=0,"zero",RIGHT(Table_6_UK!J56,1))</f>
        <v>zero</v>
      </c>
      <c r="AQ56" s="148" t="str">
        <f>IF(Table_6_UK!K56=0,"zero",RIGHT(Table_6_UK!K56,1))</f>
        <v>zero</v>
      </c>
      <c r="AR56" s="153" t="str">
        <f>IF(Table_7_UK!H56=0,"zero",RIGHT(Table_7_UK!H56,1))</f>
        <v>zero</v>
      </c>
      <c r="AW56" s="17" t="str">
        <f>IF(Table_8_UK!H56=0,"zero",RIGHT(Table_8_UK!H56,1))</f>
        <v>4</v>
      </c>
      <c r="AX56" s="39" t="str">
        <f>IF(Table_8_UK!I56=0,"zero",RIGHT(Table_8_UK!I56,1))</f>
        <v>6</v>
      </c>
      <c r="AY56" s="39" t="str">
        <f>IF(Table_8_UK!J56=0,"zero",RIGHT(Table_8_UK!J56,1))</f>
        <v>0</v>
      </c>
      <c r="AZ56" s="39" t="str">
        <f>IF(Table_8_UK!K56=0,"zero",RIGHT(Table_8_UK!K56,1))</f>
        <v>/</v>
      </c>
      <c r="BA56" s="39" t="str">
        <f>IF(Table_8_UK!L56=0,"zero",RIGHT(Table_8_UK!L56,1))</f>
        <v>6</v>
      </c>
      <c r="BB56" s="39" t="str">
        <f>IF(Table_8_UK!M56=0,"zero",RIGHT(Table_8_UK!M56,1))</f>
        <v>1</v>
      </c>
      <c r="BC56" s="148" t="str">
        <f>IF(Table_8_UK!N56=0,"zero",RIGHT(Table_8_UK!N56,1))</f>
        <v>/</v>
      </c>
    </row>
    <row r="57" spans="3:55" x14ac:dyDescent="0.3">
      <c r="K57" s="17" t="str">
        <f>IF(Table_3_UK!H57=0,"zero",RIGHT(Table_3_UK!H57,1))</f>
        <v>5</v>
      </c>
      <c r="L57" s="148" t="str">
        <f>IF(Table_3_UK!I57=0,"zero",RIGHT(Table_3_UK!I57,1))</f>
        <v>3</v>
      </c>
      <c r="O57" s="17" t="str">
        <f>IF(Table_4_UK!H57=0,"zero",RIGHT(Table_4_UK!H57,1))</f>
        <v>4</v>
      </c>
      <c r="P57" s="148" t="str">
        <f>IF(Table_4_UK!I57=0,"zero",RIGHT(Table_4_UK!I57,1))</f>
        <v>2</v>
      </c>
      <c r="Q57" s="143" t="str">
        <f>IF(Table_5_UK!H57=0,"zero",RIGHT(Table_5_UK!H57,1))</f>
        <v>zero</v>
      </c>
      <c r="R57" s="143" t="str">
        <f>IF(Table_5_UK!I57=0,"zero",RIGHT(Table_5_UK!I57,1))</f>
        <v>zero</v>
      </c>
      <c r="S57" s="143" t="str">
        <f>IF(Table_5_UK!J57=0,"zero",RIGHT(Table_5_UK!J57,1))</f>
        <v>zero</v>
      </c>
      <c r="T57" s="143" t="str">
        <f>IF(Table_5_UK!K57=0,"zero",RIGHT(Table_5_UK!K57,1))</f>
        <v>zero</v>
      </c>
      <c r="U57" s="143" t="str">
        <f>IF(Table_5_UK!L57=0,"zero",RIGHT(Table_5_UK!L57,1))</f>
        <v>zero</v>
      </c>
      <c r="V57" s="143" t="str">
        <f>IF(Table_5_UK!M57=0,"zero",RIGHT(Table_5_UK!M57,1))</f>
        <v>zero</v>
      </c>
      <c r="W57" s="143" t="str">
        <f>IF(Table_5_UK!N57=0,"zero",RIGHT(Table_5_UK!N57,1))</f>
        <v>zero</v>
      </c>
      <c r="X57" s="143" t="str">
        <f>IF(Table_5_UK!O57=0,"zero",RIGHT(Table_5_UK!O57,1))</f>
        <v>zero</v>
      </c>
      <c r="Y57" s="143" t="str">
        <f>IF(Table_5_UK!P57=0,"zero",RIGHT(Table_5_UK!P57,1))</f>
        <v>zero</v>
      </c>
      <c r="Z57" s="143" t="str">
        <f>IF(Table_5_UK!Q57=0,"zero",RIGHT(Table_5_UK!Q57,1))</f>
        <v>zero</v>
      </c>
      <c r="AA57" s="143" t="str">
        <f>IF(Table_5_UK!R57=0,"zero",RIGHT(Table_5_UK!R57,1))</f>
        <v>zero</v>
      </c>
      <c r="AB57" s="143" t="str">
        <f>IF(Table_5_UK!S57=0,"zero",RIGHT(Table_5_UK!S57,1))</f>
        <v>zero</v>
      </c>
      <c r="AC57" s="143" t="str">
        <f>IF(Table_5_UK!T57=0,"zero",RIGHT(Table_5_UK!T57,1))</f>
        <v>zero</v>
      </c>
      <c r="AD57" s="143" t="str">
        <f>IF(Table_5_UK!U57=0,"zero",RIGHT(Table_5_UK!U57,1))</f>
        <v>zero</v>
      </c>
      <c r="AE57" s="143" t="str">
        <f>IF(Table_5_UK!V57=0,"zero",RIGHT(Table_5_UK!V57,1))</f>
        <v>6</v>
      </c>
      <c r="AF57" s="143" t="str">
        <f>IF(Table_5_UK!W57=0,"zero",RIGHT(Table_5_UK!W57,1))</f>
        <v>zero</v>
      </c>
      <c r="AG57" s="143" t="str">
        <f>IF(Table_5_UK!X57=0,"zero",RIGHT(Table_5_UK!X57,1))</f>
        <v>zero</v>
      </c>
      <c r="AH57" s="143" t="str">
        <f>IF(Table_5_UK!Y57=0,"zero",RIGHT(Table_5_UK!Y57,1))</f>
        <v>zero</v>
      </c>
      <c r="AI57" s="143" t="str">
        <f>IF(Table_5_UK!Z57=0,"zero",RIGHT(Table_5_UK!Z57,1))</f>
        <v>zero</v>
      </c>
      <c r="AJ57" s="143" t="str">
        <f>IF(Table_5_UK!AA57=0,"zero",RIGHT(Table_5_UK!AA57,1))</f>
        <v>zero</v>
      </c>
      <c r="AK57" s="143" t="str">
        <f>IF(Table_5_UK!AB57=0,"zero",RIGHT(Table_5_UK!AB57,1))</f>
        <v>zero</v>
      </c>
      <c r="AL57" s="143" t="str">
        <f>IF(Table_5_UK!AC57=0,"zero",RIGHT(Table_5_UK!AC57,1))</f>
        <v>zero</v>
      </c>
      <c r="AM57" s="147" t="str">
        <f>IF(Table_5_UK!AD57=0,"zero",RIGHT(Table_5_UK!AD57,1))</f>
        <v>6</v>
      </c>
      <c r="AN57" s="39" t="str">
        <f>IF(Table_6_UK!H57=0,"zero",RIGHT(Table_6_UK!H57,1))</f>
        <v>zero</v>
      </c>
      <c r="AO57" s="39" t="str">
        <f>IF(Table_6_UK!I57=0,"zero",RIGHT(Table_6_UK!I57,1))</f>
        <v>zero</v>
      </c>
      <c r="AP57" s="39" t="str">
        <f>IF(Table_6_UK!J57=0,"zero",RIGHT(Table_6_UK!J57,1))</f>
        <v>zero</v>
      </c>
      <c r="AQ57" s="148" t="str">
        <f>IF(Table_6_UK!K57=0,"zero",RIGHT(Table_6_UK!K57,1))</f>
        <v>zero</v>
      </c>
      <c r="AR57" s="153" t="str">
        <f>IF(Table_7_UK!H57=0,"zero",RIGHT(Table_7_UK!H57,1))</f>
        <v>zero</v>
      </c>
      <c r="AW57" s="17" t="str">
        <f>IF(Table_8_UK!H57=0,"zero",RIGHT(Table_8_UK!H57,1))</f>
        <v>5</v>
      </c>
      <c r="AX57" s="39" t="str">
        <f>IF(Table_8_UK!I57=0,"zero",RIGHT(Table_8_UK!I57,1))</f>
        <v>1</v>
      </c>
      <c r="AY57" s="39" t="str">
        <f>IF(Table_8_UK!J57=0,"zero",RIGHT(Table_8_UK!J57,1))</f>
        <v>6</v>
      </c>
      <c r="AZ57" s="39" t="str">
        <f>IF(Table_8_UK!K57=0,"zero",RIGHT(Table_8_UK!K57,1))</f>
        <v>/</v>
      </c>
      <c r="BA57" s="39" t="str">
        <f>IF(Table_8_UK!L57=0,"zero",RIGHT(Table_8_UK!L57,1))</f>
        <v>8</v>
      </c>
      <c r="BB57" s="39" t="str">
        <f>IF(Table_8_UK!M57=0,"zero",RIGHT(Table_8_UK!M57,1))</f>
        <v>zero</v>
      </c>
      <c r="BC57" s="148" t="str">
        <f>IF(Table_8_UK!N57=0,"zero",RIGHT(Table_8_UK!N57,1))</f>
        <v>/</v>
      </c>
    </row>
    <row r="58" spans="3:55" x14ac:dyDescent="0.3">
      <c r="K58" s="17" t="str">
        <f>IF(Table_3_UK!H58=0,"zero",RIGHT(Table_3_UK!H58,1))</f>
        <v>0</v>
      </c>
      <c r="L58" s="148" t="str">
        <f>IF(Table_3_UK!I58=0,"zero",RIGHT(Table_3_UK!I58,1))</f>
        <v>0</v>
      </c>
      <c r="O58" s="17" t="str">
        <f>IF(Table_4_UK!H58=0,"zero",RIGHT(Table_4_UK!H58,1))</f>
        <v>zero</v>
      </c>
      <c r="P58" s="148" t="str">
        <f>IF(Table_4_UK!I58=0,"zero",RIGHT(Table_4_UK!I58,1))</f>
        <v>zero</v>
      </c>
      <c r="Q58" s="142" t="str">
        <f>IF(Table_5_UK!H58=0,"zero",RIGHT(Table_5_UK!H58,1))</f>
        <v>zero</v>
      </c>
      <c r="R58" s="143" t="str">
        <f>IF(Table_5_UK!I58=0,"zero",RIGHT(Table_5_UK!I58,1))</f>
        <v>zero</v>
      </c>
      <c r="S58" s="143" t="str">
        <f>IF(Table_5_UK!J58=0,"zero",RIGHT(Table_5_UK!J58,1))</f>
        <v>zero</v>
      </c>
      <c r="T58" s="143" t="str">
        <f>IF(Table_5_UK!K58=0,"zero",RIGHT(Table_5_UK!K58,1))</f>
        <v>zero</v>
      </c>
      <c r="U58" s="143" t="str">
        <f>IF(Table_5_UK!L58=0,"zero",RIGHT(Table_5_UK!L58,1))</f>
        <v>zero</v>
      </c>
      <c r="V58" s="143" t="str">
        <f>IF(Table_5_UK!M58=0,"zero",RIGHT(Table_5_UK!M58,1))</f>
        <v>zero</v>
      </c>
      <c r="W58" s="143" t="str">
        <f>IF(Table_5_UK!N58=0,"zero",RIGHT(Table_5_UK!N58,1))</f>
        <v>zero</v>
      </c>
      <c r="X58" s="143" t="str">
        <f>IF(Table_5_UK!O58=0,"zero",RIGHT(Table_5_UK!O58,1))</f>
        <v>zero</v>
      </c>
      <c r="Y58" s="143" t="str">
        <f>IF(Table_5_UK!P58=0,"zero",RIGHT(Table_5_UK!P58,1))</f>
        <v>zero</v>
      </c>
      <c r="Z58" s="143" t="str">
        <f>IF(Table_5_UK!Q58=0,"zero",RIGHT(Table_5_UK!Q58,1))</f>
        <v>zero</v>
      </c>
      <c r="AA58" s="143" t="str">
        <f>IF(Table_5_UK!R58=0,"zero",RIGHT(Table_5_UK!R58,1))</f>
        <v>zero</v>
      </c>
      <c r="AB58" s="143" t="str">
        <f>IF(Table_5_UK!S58=0,"zero",RIGHT(Table_5_UK!S58,1))</f>
        <v>zero</v>
      </c>
      <c r="AC58" s="143" t="str">
        <f>IF(Table_5_UK!T58=0,"zero",RIGHT(Table_5_UK!T58,1))</f>
        <v>zero</v>
      </c>
      <c r="AD58" s="143" t="str">
        <f>IF(Table_5_UK!U58=0,"zero",RIGHT(Table_5_UK!U58,1))</f>
        <v>zero</v>
      </c>
      <c r="AE58" s="143" t="str">
        <f>IF(Table_5_UK!V58=0,"zero",RIGHT(Table_5_UK!V58,1))</f>
        <v>zero</v>
      </c>
      <c r="AF58" s="143" t="str">
        <f>IF(Table_5_UK!W58=0,"zero",RIGHT(Table_5_UK!W58,1))</f>
        <v>zero</v>
      </c>
      <c r="AG58" s="143" t="str">
        <f>IF(Table_5_UK!X58=0,"zero",RIGHT(Table_5_UK!X58,1))</f>
        <v>zero</v>
      </c>
      <c r="AH58" s="143" t="str">
        <f>IF(Table_5_UK!Y58=0,"zero",RIGHT(Table_5_UK!Y58,1))</f>
        <v>zero</v>
      </c>
      <c r="AI58" s="143" t="str">
        <f>IF(Table_5_UK!Z58=0,"zero",RIGHT(Table_5_UK!Z58,1))</f>
        <v>zero</v>
      </c>
      <c r="AJ58" s="143" t="str">
        <f>IF(Table_5_UK!AA58=0,"zero",RIGHT(Table_5_UK!AA58,1))</f>
        <v>zero</v>
      </c>
      <c r="AK58" s="143" t="str">
        <f>IF(Table_5_UK!AB58=0,"zero",RIGHT(Table_5_UK!AB58,1))</f>
        <v>zero</v>
      </c>
      <c r="AL58" s="143" t="str">
        <f>IF(Table_5_UK!AC58=0,"zero",RIGHT(Table_5_UK!AC58,1))</f>
        <v>zero</v>
      </c>
      <c r="AM58" s="147" t="str">
        <f>IF(Table_5_UK!AD58=0,"zero",RIGHT(Table_5_UK!AD58,1))</f>
        <v>zero</v>
      </c>
      <c r="AN58" s="39" t="str">
        <f>IF(Table_6_UK!H58=0,"zero",RIGHT(Table_6_UK!H58,1))</f>
        <v>zero</v>
      </c>
      <c r="AO58" s="39" t="str">
        <f>IF(Table_6_UK!I58=0,"zero",RIGHT(Table_6_UK!I58,1))</f>
        <v>zero</v>
      </c>
      <c r="AP58" s="39" t="str">
        <f>IF(Table_6_UK!J58=0,"zero",RIGHT(Table_6_UK!J58,1))</f>
        <v>zero</v>
      </c>
      <c r="AQ58" s="148" t="str">
        <f>IF(Table_6_UK!K58=0,"zero",RIGHT(Table_6_UK!K58,1))</f>
        <v>zero</v>
      </c>
      <c r="AR58" s="153" t="str">
        <f>IF(Table_7_UK!H58=0,"zero",RIGHT(Table_7_UK!H58,1))</f>
        <v>4</v>
      </c>
      <c r="AW58" s="17" t="str">
        <f>IF(Table_8_UK!H58=0,"zero",RIGHT(Table_8_UK!H58,1))</f>
        <v>/</v>
      </c>
      <c r="AX58" s="39" t="str">
        <f>IF(Table_8_UK!I58=0,"zero",RIGHT(Table_8_UK!I58,1))</f>
        <v>/</v>
      </c>
      <c r="AY58" s="39" t="str">
        <f>IF(Table_8_UK!J58=0,"zero",RIGHT(Table_8_UK!J58,1))</f>
        <v>/</v>
      </c>
      <c r="AZ58" s="39" t="str">
        <f>IF(Table_8_UK!K58=0,"zero",RIGHT(Table_8_UK!K58,1))</f>
        <v>/</v>
      </c>
      <c r="BA58" s="39" t="str">
        <f>IF(Table_8_UK!L58=0,"zero",RIGHT(Table_8_UK!L58,1))</f>
        <v>1</v>
      </c>
      <c r="BB58" s="39" t="str">
        <f>IF(Table_8_UK!M58=0,"zero",RIGHT(Table_8_UK!M58,1))</f>
        <v>/</v>
      </c>
      <c r="BC58" s="148" t="str">
        <f>IF(Table_8_UK!N58=0,"zero",RIGHT(Table_8_UK!N58,1))</f>
        <v>/</v>
      </c>
    </row>
    <row r="59" spans="3:55" x14ac:dyDescent="0.3">
      <c r="K59" s="17" t="str">
        <f>IF(Table_3_UK!H59=0,"zero",RIGHT(Table_3_UK!H59,1))</f>
        <v>9</v>
      </c>
      <c r="L59" s="148" t="str">
        <f>IF(Table_3_UK!I59=0,"zero",RIGHT(Table_3_UK!I59,1))</f>
        <v>7</v>
      </c>
      <c r="O59" s="17" t="str">
        <f>IF(Table_4_UK!H59=0,"zero",RIGHT(Table_4_UK!H59,1))</f>
        <v>3</v>
      </c>
      <c r="P59" s="148" t="str">
        <f>IF(Table_4_UK!I59=0,"zero",RIGHT(Table_4_UK!I59,1))</f>
        <v>5</v>
      </c>
      <c r="Q59" s="142" t="str">
        <f>IF(Table_5_UK!H59=0,"zero",RIGHT(Table_5_UK!H59,1))</f>
        <v>zero</v>
      </c>
      <c r="R59" s="143" t="str">
        <f>IF(Table_5_UK!I59=0,"zero",RIGHT(Table_5_UK!I59,1))</f>
        <v>zero</v>
      </c>
      <c r="S59" s="143" t="str">
        <f>IF(Table_5_UK!J59=0,"zero",RIGHT(Table_5_UK!J59,1))</f>
        <v>zero</v>
      </c>
      <c r="T59" s="143" t="str">
        <f>IF(Table_5_UK!K59=0,"zero",RIGHT(Table_5_UK!K59,1))</f>
        <v>zero</v>
      </c>
      <c r="U59" s="143" t="str">
        <f>IF(Table_5_UK!L59=0,"zero",RIGHT(Table_5_UK!L59,1))</f>
        <v>zero</v>
      </c>
      <c r="V59" s="143" t="str">
        <f>IF(Table_5_UK!M59=0,"zero",RIGHT(Table_5_UK!M59,1))</f>
        <v>zero</v>
      </c>
      <c r="W59" s="143" t="str">
        <f>IF(Table_5_UK!N59=0,"zero",RIGHT(Table_5_UK!N59,1))</f>
        <v>zero</v>
      </c>
      <c r="X59" s="143" t="str">
        <f>IF(Table_5_UK!O59=0,"zero",RIGHT(Table_5_UK!O59,1))</f>
        <v>zero</v>
      </c>
      <c r="Y59" s="143" t="str">
        <f>IF(Table_5_UK!P59=0,"zero",RIGHT(Table_5_UK!P59,1))</f>
        <v>zero</v>
      </c>
      <c r="Z59" s="143" t="str">
        <f>IF(Table_5_UK!Q59=0,"zero",RIGHT(Table_5_UK!Q59,1))</f>
        <v>zero</v>
      </c>
      <c r="AA59" s="143" t="str">
        <f>IF(Table_5_UK!R59=0,"zero",RIGHT(Table_5_UK!R59,1))</f>
        <v>zero</v>
      </c>
      <c r="AB59" s="143" t="str">
        <f>IF(Table_5_UK!S59=0,"zero",RIGHT(Table_5_UK!S59,1))</f>
        <v>8</v>
      </c>
      <c r="AC59" s="143" t="str">
        <f>IF(Table_5_UK!T59=0,"zero",RIGHT(Table_5_UK!T59,1))</f>
        <v>zero</v>
      </c>
      <c r="AD59" s="143" t="str">
        <f>IF(Table_5_UK!U59=0,"zero",RIGHT(Table_5_UK!U59,1))</f>
        <v>zero</v>
      </c>
      <c r="AE59" s="143" t="str">
        <f>IF(Table_5_UK!V59=0,"zero",RIGHT(Table_5_UK!V59,1))</f>
        <v>4</v>
      </c>
      <c r="AF59" s="143" t="str">
        <f>IF(Table_5_UK!W59=0,"zero",RIGHT(Table_5_UK!W59,1))</f>
        <v>6</v>
      </c>
      <c r="AG59" s="143" t="str">
        <f>IF(Table_5_UK!X59=0,"zero",RIGHT(Table_5_UK!X59,1))</f>
        <v>zero</v>
      </c>
      <c r="AH59" s="143" t="str">
        <f>IF(Table_5_UK!Y59=0,"zero",RIGHT(Table_5_UK!Y59,1))</f>
        <v>zero</v>
      </c>
      <c r="AI59" s="143" t="str">
        <f>IF(Table_5_UK!Z59=0,"zero",RIGHT(Table_5_UK!Z59,1))</f>
        <v>zero</v>
      </c>
      <c r="AJ59" s="143" t="str">
        <f>IF(Table_5_UK!AA59=0,"zero",RIGHT(Table_5_UK!AA59,1))</f>
        <v>6</v>
      </c>
      <c r="AK59" s="143" t="str">
        <f>IF(Table_5_UK!AB59=0,"zero",RIGHT(Table_5_UK!AB59,1))</f>
        <v>zero</v>
      </c>
      <c r="AL59" s="143" t="str">
        <f>IF(Table_5_UK!AC59=0,"zero",RIGHT(Table_5_UK!AC59,1))</f>
        <v>zero</v>
      </c>
      <c r="AM59" s="147" t="str">
        <f>IF(Table_5_UK!AD59=0,"zero",RIGHT(Table_5_UK!AD59,1))</f>
        <v>4</v>
      </c>
      <c r="AN59" s="39" t="str">
        <f>IF(Table_6_UK!H59=0,"zero",RIGHT(Table_6_UK!H59,1))</f>
        <v>zero</v>
      </c>
      <c r="AO59" s="39" t="str">
        <f>IF(Table_6_UK!I59=0,"zero",RIGHT(Table_6_UK!I59,1))</f>
        <v>zero</v>
      </c>
      <c r="AP59" s="39" t="str">
        <f>IF(Table_6_UK!J59=0,"zero",RIGHT(Table_6_UK!J59,1))</f>
        <v>zero</v>
      </c>
      <c r="AQ59" s="148" t="str">
        <f>IF(Table_6_UK!K59=0,"zero",RIGHT(Table_6_UK!K59,1))</f>
        <v>zero</v>
      </c>
      <c r="AR59" s="153" t="str">
        <f>IF(Table_7_UK!H59=0,"zero",RIGHT(Table_7_UK!H59,1))</f>
        <v>0</v>
      </c>
      <c r="AW59" s="17" t="str">
        <f>IF(Table_8_UK!H59=0,"zero",RIGHT(Table_8_UK!H59,1))</f>
        <v>/</v>
      </c>
      <c r="AX59" s="39" t="str">
        <f>IF(Table_8_UK!I59=0,"zero",RIGHT(Table_8_UK!I59,1))</f>
        <v>/</v>
      </c>
      <c r="AY59" s="39" t="str">
        <f>IF(Table_8_UK!J59=0,"zero",RIGHT(Table_8_UK!J59,1))</f>
        <v>/</v>
      </c>
      <c r="AZ59" s="39" t="str">
        <f>IF(Table_8_UK!K59=0,"zero",RIGHT(Table_8_UK!K59,1))</f>
        <v>/</v>
      </c>
      <c r="BA59" s="39" t="str">
        <f>IF(Table_8_UK!L59=0,"zero",RIGHT(Table_8_UK!L59,1))</f>
        <v>3</v>
      </c>
      <c r="BB59" s="39" t="str">
        <f>IF(Table_8_UK!M59=0,"zero",RIGHT(Table_8_UK!M59,1))</f>
        <v>/</v>
      </c>
      <c r="BC59" s="148" t="str">
        <f>IF(Table_8_UK!N59=0,"zero",RIGHT(Table_8_UK!N59,1))</f>
        <v>/</v>
      </c>
    </row>
    <row r="60" spans="3:55" x14ac:dyDescent="0.3">
      <c r="C60" s="17"/>
      <c r="K60" s="17" t="str">
        <f>IF(Table_3_UK!H60=0,"zero",RIGHT(Table_3_UK!H60,1))</f>
        <v>zero</v>
      </c>
      <c r="L60" s="148" t="str">
        <f>IF(Table_3_UK!I60=0,"zero",RIGHT(Table_3_UK!I60,1))</f>
        <v>zero</v>
      </c>
      <c r="O60" s="161" t="str">
        <f>IF(Table_4_UK!H60=0,"zero",RIGHT(Table_4_UK!H60,1))</f>
        <v>7</v>
      </c>
      <c r="P60" s="162" t="str">
        <f>IF(Table_4_UK!I60=0,"zero",RIGHT(Table_4_UK!I60,1))</f>
        <v>3</v>
      </c>
      <c r="Q60" s="142" t="str">
        <f>IF(Table_5_UK!H60=0,"zero",RIGHT(Table_5_UK!H60,1))</f>
        <v>zero</v>
      </c>
      <c r="R60" s="143" t="str">
        <f>IF(Table_5_UK!I60=0,"zero",RIGHT(Table_5_UK!I60,1))</f>
        <v>zero</v>
      </c>
      <c r="S60" s="143" t="str">
        <f>IF(Table_5_UK!J60=0,"zero",RIGHT(Table_5_UK!J60,1))</f>
        <v>zero</v>
      </c>
      <c r="T60" s="143" t="str">
        <f>IF(Table_5_UK!K60=0,"zero",RIGHT(Table_5_UK!K60,1))</f>
        <v>zero</v>
      </c>
      <c r="U60" s="143" t="str">
        <f>IF(Table_5_UK!L60=0,"zero",RIGHT(Table_5_UK!L60,1))</f>
        <v>zero</v>
      </c>
      <c r="V60" s="143" t="str">
        <f>IF(Table_5_UK!M60=0,"zero",RIGHT(Table_5_UK!M60,1))</f>
        <v>zero</v>
      </c>
      <c r="W60" s="143" t="str">
        <f>IF(Table_5_UK!N60=0,"zero",RIGHT(Table_5_UK!N60,1))</f>
        <v>zero</v>
      </c>
      <c r="X60" s="143" t="str">
        <f>IF(Table_5_UK!O60=0,"zero",RIGHT(Table_5_UK!O60,1))</f>
        <v>zero</v>
      </c>
      <c r="Y60" s="143" t="str">
        <f>IF(Table_5_UK!P60=0,"zero",RIGHT(Table_5_UK!P60,1))</f>
        <v>zero</v>
      </c>
      <c r="Z60" s="143" t="str">
        <f>IF(Table_5_UK!Q60=0,"zero",RIGHT(Table_5_UK!Q60,1))</f>
        <v>zero</v>
      </c>
      <c r="AA60" s="143" t="str">
        <f>IF(Table_5_UK!R60=0,"zero",RIGHT(Table_5_UK!R60,1))</f>
        <v>zero</v>
      </c>
      <c r="AB60" s="143" t="str">
        <f>IF(Table_5_UK!S60=0,"zero",RIGHT(Table_5_UK!S60,1))</f>
        <v>zero</v>
      </c>
      <c r="AC60" s="143" t="str">
        <f>IF(Table_5_UK!T60=0,"zero",RIGHT(Table_5_UK!T60,1))</f>
        <v>zero</v>
      </c>
      <c r="AD60" s="143" t="str">
        <f>IF(Table_5_UK!U60=0,"zero",RIGHT(Table_5_UK!U60,1))</f>
        <v>zero</v>
      </c>
      <c r="AE60" s="143" t="str">
        <f>IF(Table_5_UK!V60=0,"zero",RIGHT(Table_5_UK!V60,1))</f>
        <v>zero</v>
      </c>
      <c r="AF60" s="143" t="str">
        <f>IF(Table_5_UK!W60=0,"zero",RIGHT(Table_5_UK!W60,1))</f>
        <v>zero</v>
      </c>
      <c r="AG60" s="143" t="str">
        <f>IF(Table_5_UK!X60=0,"zero",RIGHT(Table_5_UK!X60,1))</f>
        <v>zero</v>
      </c>
      <c r="AH60" s="143" t="str">
        <f>IF(Table_5_UK!Y60=0,"zero",RIGHT(Table_5_UK!Y60,1))</f>
        <v>zero</v>
      </c>
      <c r="AI60" s="143" t="str">
        <f>IF(Table_5_UK!Z60=0,"zero",RIGHT(Table_5_UK!Z60,1))</f>
        <v>zero</v>
      </c>
      <c r="AJ60" s="143" t="str">
        <f>IF(Table_5_UK!AA60=0,"zero",RIGHT(Table_5_UK!AA60,1))</f>
        <v>zero</v>
      </c>
      <c r="AK60" s="143" t="str">
        <f>IF(Table_5_UK!AB60=0,"zero",RIGHT(Table_5_UK!AB60,1))</f>
        <v>zero</v>
      </c>
      <c r="AL60" s="143" t="str">
        <f>IF(Table_5_UK!AC60=0,"zero",RIGHT(Table_5_UK!AC60,1))</f>
        <v>zero</v>
      </c>
      <c r="AM60" s="147" t="str">
        <f>IF(Table_5_UK!AD60=0,"zero",RIGHT(Table_5_UK!AD60,1))</f>
        <v>zero</v>
      </c>
      <c r="AN60" s="39" t="str">
        <f>IF(Table_6_UK!H60=0,"zero",RIGHT(Table_6_UK!H60,1))</f>
        <v>zero</v>
      </c>
      <c r="AO60" s="39" t="str">
        <f>IF(Table_6_UK!I60=0,"zero",RIGHT(Table_6_UK!I60,1))</f>
        <v>zero</v>
      </c>
      <c r="AP60" s="39" t="str">
        <f>IF(Table_6_UK!J60=0,"zero",RIGHT(Table_6_UK!J60,1))</f>
        <v>zero</v>
      </c>
      <c r="AQ60" s="148" t="str">
        <f>IF(Table_6_UK!K60=0,"zero",RIGHT(Table_6_UK!K60,1))</f>
        <v>zero</v>
      </c>
      <c r="AR60" s="153" t="str">
        <f>IF(Table_7_UK!H60=0,"zero",RIGHT(Table_7_UK!H60,1))</f>
        <v>2</v>
      </c>
      <c r="AW60" s="17" t="str">
        <f>IF(Table_8_UK!H60=0,"zero",RIGHT(Table_8_UK!H60,1))</f>
        <v>5</v>
      </c>
      <c r="AX60" s="39" t="str">
        <f>IF(Table_8_UK!I60=0,"zero",RIGHT(Table_8_UK!I60,1))</f>
        <v>1</v>
      </c>
      <c r="AY60" s="39" t="str">
        <f>IF(Table_8_UK!J60=0,"zero",RIGHT(Table_8_UK!J60,1))</f>
        <v>6</v>
      </c>
      <c r="AZ60" s="39" t="str">
        <f>IF(Table_8_UK!K60=0,"zero",RIGHT(Table_8_UK!K60,1))</f>
        <v>/</v>
      </c>
      <c r="BA60" s="39" t="str">
        <f>IF(Table_8_UK!L60=0,"zero",RIGHT(Table_8_UK!L60,1))</f>
        <v>4</v>
      </c>
      <c r="BB60" s="39" t="str">
        <f>IF(Table_8_UK!M60=0,"zero",RIGHT(Table_8_UK!M60,1))</f>
        <v>zero</v>
      </c>
      <c r="BC60" s="148" t="str">
        <f>IF(Table_8_UK!N60=0,"zero",RIGHT(Table_8_UK!N60,1))</f>
        <v>/</v>
      </c>
    </row>
    <row r="61" spans="3:55" x14ac:dyDescent="0.3">
      <c r="C61" s="17"/>
      <c r="K61" s="17" t="str">
        <f>IF(Table_3_UK!H61=0,"zero",RIGHT(Table_3_UK!H61,1))</f>
        <v>zero</v>
      </c>
      <c r="L61" s="148" t="str">
        <f>IF(Table_3_UK!I61=0,"zero",RIGHT(Table_3_UK!I61,1))</f>
        <v>zero</v>
      </c>
      <c r="Q61" s="142" t="str">
        <f>IF(Table_5_UK!H61=0,"zero",RIGHT(Table_5_UK!H61,1))</f>
        <v>7</v>
      </c>
      <c r="R61" s="143" t="str">
        <f>IF(Table_5_UK!I61=0,"zero",RIGHT(Table_5_UK!I61,1))</f>
        <v>7</v>
      </c>
      <c r="S61" s="143" t="str">
        <f>IF(Table_5_UK!J61=0,"zero",RIGHT(Table_5_UK!J61,1))</f>
        <v>7</v>
      </c>
      <c r="T61" s="143" t="str">
        <f>IF(Table_5_UK!K61=0,"zero",RIGHT(Table_5_UK!K61,1))</f>
        <v>7</v>
      </c>
      <c r="U61" s="143" t="str">
        <f>IF(Table_5_UK!L61=0,"zero",RIGHT(Table_5_UK!L61,1))</f>
        <v>2</v>
      </c>
      <c r="V61" s="143" t="str">
        <f>IF(Table_5_UK!M61=0,"zero",RIGHT(Table_5_UK!M61,1))</f>
        <v>0</v>
      </c>
      <c r="W61" s="143" t="str">
        <f>IF(Table_5_UK!N61=0,"zero",RIGHT(Table_5_UK!N61,1))</f>
        <v>2</v>
      </c>
      <c r="X61" s="143" t="str">
        <f>IF(Table_5_UK!O61=0,"zero",RIGHT(Table_5_UK!O61,1))</f>
        <v>4</v>
      </c>
      <c r="Y61" s="143" t="str">
        <f>IF(Table_5_UK!P61=0,"zero",RIGHT(Table_5_UK!P61,1))</f>
        <v>6</v>
      </c>
      <c r="Z61" s="143" t="str">
        <f>IF(Table_5_UK!Q61=0,"zero",RIGHT(Table_5_UK!Q61,1))</f>
        <v>1</v>
      </c>
      <c r="AA61" s="143" t="str">
        <f>IF(Table_5_UK!R61=0,"zero",RIGHT(Table_5_UK!R61,1))</f>
        <v>7</v>
      </c>
      <c r="AB61" s="143" t="str">
        <f>IF(Table_5_UK!S61=0,"zero",RIGHT(Table_5_UK!S61,1))</f>
        <v>3</v>
      </c>
      <c r="AC61" s="143" t="str">
        <f>IF(Table_5_UK!T61=0,"zero",RIGHT(Table_5_UK!T61,1))</f>
        <v>zero</v>
      </c>
      <c r="AD61" s="143" t="str">
        <f>IF(Table_5_UK!U61=0,"zero",RIGHT(Table_5_UK!U61,1))</f>
        <v>1</v>
      </c>
      <c r="AE61" s="143" t="str">
        <f>IF(Table_5_UK!V61=0,"zero",RIGHT(Table_5_UK!V61,1))</f>
        <v>3</v>
      </c>
      <c r="AF61" s="143" t="str">
        <f>IF(Table_5_UK!W61=0,"zero",RIGHT(Table_5_UK!W61,1))</f>
        <v>5</v>
      </c>
      <c r="AG61" s="143" t="str">
        <f>IF(Table_5_UK!X61=0,"zero",RIGHT(Table_5_UK!X61,1))</f>
        <v>0</v>
      </c>
      <c r="AH61" s="143" t="str">
        <f>IF(Table_5_UK!Y61=0,"zero",RIGHT(Table_5_UK!Y61,1))</f>
        <v>1</v>
      </c>
      <c r="AI61" s="143" t="str">
        <f>IF(Table_5_UK!Z61=0,"zero",RIGHT(Table_5_UK!Z61,1))</f>
        <v>3</v>
      </c>
      <c r="AJ61" s="143" t="str">
        <f>IF(Table_5_UK!AA61=0,"zero",RIGHT(Table_5_UK!AA61,1))</f>
        <v>0</v>
      </c>
      <c r="AK61" s="143" t="str">
        <f>IF(Table_5_UK!AB61=0,"zero",RIGHT(Table_5_UK!AB61,1))</f>
        <v>5</v>
      </c>
      <c r="AL61" s="143" t="str">
        <f>IF(Table_5_UK!AC61=0,"zero",RIGHT(Table_5_UK!AC61,1))</f>
        <v>7</v>
      </c>
      <c r="AM61" s="147" t="str">
        <f>IF(Table_5_UK!AD61=0,"zero",RIGHT(Table_5_UK!AD61,1))</f>
        <v>2</v>
      </c>
      <c r="AN61" s="39" t="str">
        <f>IF(Table_6_UK!H61=0,"zero",RIGHT(Table_6_UK!H61,1))</f>
        <v>zero</v>
      </c>
      <c r="AO61" s="39" t="str">
        <f>IF(Table_6_UK!I61=0,"zero",RIGHT(Table_6_UK!I61,1))</f>
        <v>zero</v>
      </c>
      <c r="AP61" s="39" t="str">
        <f>IF(Table_6_UK!J61=0,"zero",RIGHT(Table_6_UK!J61,1))</f>
        <v>zero</v>
      </c>
      <c r="AQ61" s="148" t="str">
        <f>IF(Table_6_UK!K61=0,"zero",RIGHT(Table_6_UK!K61,1))</f>
        <v>zero</v>
      </c>
      <c r="AR61" s="153" t="str">
        <f>IF(Table_7_UK!H61=0,"zero",RIGHT(Table_7_UK!H61,1))</f>
        <v>6</v>
      </c>
      <c r="AW61" s="17" t="str">
        <f>IF(Table_8_UK!H61=0,"zero",RIGHT(Table_8_UK!H61,1))</f>
        <v>3</v>
      </c>
      <c r="AX61" s="39" t="str">
        <f>IF(Table_8_UK!I61=0,"zero",RIGHT(Table_8_UK!I61,1))</f>
        <v>5</v>
      </c>
      <c r="AY61" s="39" t="str">
        <f>IF(Table_8_UK!J61=0,"zero",RIGHT(Table_8_UK!J61,1))</f>
        <v>8</v>
      </c>
      <c r="AZ61" s="39" t="str">
        <f>IF(Table_8_UK!K61=0,"zero",RIGHT(Table_8_UK!K61,1))</f>
        <v>/</v>
      </c>
      <c r="BA61" s="39" t="str">
        <f>IF(Table_8_UK!L61=0,"zero",RIGHT(Table_8_UK!L61,1))</f>
        <v>9</v>
      </c>
      <c r="BB61" s="39" t="str">
        <f>IF(Table_8_UK!M61=0,"zero",RIGHT(Table_8_UK!M61,1))</f>
        <v>7</v>
      </c>
      <c r="BC61" s="148" t="str">
        <f>IF(Table_8_UK!N61=0,"zero",RIGHT(Table_8_UK!N61,1))</f>
        <v>/</v>
      </c>
    </row>
    <row r="62" spans="3:55" x14ac:dyDescent="0.3">
      <c r="K62" s="17" t="str">
        <f>IF(Table_3_UK!H62=0,"zero",RIGHT(Table_3_UK!H62,1))</f>
        <v>zero</v>
      </c>
      <c r="L62" s="148" t="str">
        <f>IF(Table_3_UK!I62=0,"zero",RIGHT(Table_3_UK!I62,1))</f>
        <v>zero</v>
      </c>
      <c r="Q62" s="142" t="str">
        <f>IF(Table_5_UK!H62=0,"zero",RIGHT(Table_5_UK!H62,1))</f>
        <v>zero</v>
      </c>
      <c r="R62" s="143" t="str">
        <f>IF(Table_5_UK!I62=0,"zero",RIGHT(Table_5_UK!I62,1))</f>
        <v>zero</v>
      </c>
      <c r="S62" s="143" t="str">
        <f>IF(Table_5_UK!J62=0,"zero",RIGHT(Table_5_UK!J62,1))</f>
        <v>zero</v>
      </c>
      <c r="T62" s="143" t="str">
        <f>IF(Table_5_UK!K62=0,"zero",RIGHT(Table_5_UK!K62,1))</f>
        <v>zero</v>
      </c>
      <c r="U62" s="143" t="str">
        <f>IF(Table_5_UK!L62=0,"zero",RIGHT(Table_5_UK!L62,1))</f>
        <v>zero</v>
      </c>
      <c r="V62" s="143" t="str">
        <f>IF(Table_5_UK!M62=0,"zero",RIGHT(Table_5_UK!M62,1))</f>
        <v>zero</v>
      </c>
      <c r="W62" s="143" t="str">
        <f>IF(Table_5_UK!N62=0,"zero",RIGHT(Table_5_UK!N62,1))</f>
        <v>zero</v>
      </c>
      <c r="X62" s="143" t="str">
        <f>IF(Table_5_UK!O62=0,"zero",RIGHT(Table_5_UK!O62,1))</f>
        <v>zero</v>
      </c>
      <c r="Y62" s="143" t="str">
        <f>IF(Table_5_UK!P62=0,"zero",RIGHT(Table_5_UK!P62,1))</f>
        <v>zero</v>
      </c>
      <c r="Z62" s="143" t="str">
        <f>IF(Table_5_UK!Q62=0,"zero",RIGHT(Table_5_UK!Q62,1))</f>
        <v>zero</v>
      </c>
      <c r="AA62" s="143" t="str">
        <f>IF(Table_5_UK!R62=0,"zero",RIGHT(Table_5_UK!R62,1))</f>
        <v>zero</v>
      </c>
      <c r="AB62" s="143" t="str">
        <f>IF(Table_5_UK!S62=0,"zero",RIGHT(Table_5_UK!S62,1))</f>
        <v>zero</v>
      </c>
      <c r="AC62" s="143" t="str">
        <f>IF(Table_5_UK!T62=0,"zero",RIGHT(Table_5_UK!T62,1))</f>
        <v>zero</v>
      </c>
      <c r="AD62" s="143" t="str">
        <f>IF(Table_5_UK!U62=0,"zero",RIGHT(Table_5_UK!U62,1))</f>
        <v>zero</v>
      </c>
      <c r="AE62" s="143" t="str">
        <f>IF(Table_5_UK!V62=0,"zero",RIGHT(Table_5_UK!V62,1))</f>
        <v>zero</v>
      </c>
      <c r="AF62" s="143" t="str">
        <f>IF(Table_5_UK!W62=0,"zero",RIGHT(Table_5_UK!W62,1))</f>
        <v>zero</v>
      </c>
      <c r="AG62" s="143" t="str">
        <f>IF(Table_5_UK!X62=0,"zero",RIGHT(Table_5_UK!X62,1))</f>
        <v>zero</v>
      </c>
      <c r="AH62" s="143" t="str">
        <f>IF(Table_5_UK!Y62=0,"zero",RIGHT(Table_5_UK!Y62,1))</f>
        <v>zero</v>
      </c>
      <c r="AI62" s="143" t="str">
        <f>IF(Table_5_UK!Z62=0,"zero",RIGHT(Table_5_UK!Z62,1))</f>
        <v>zero</v>
      </c>
      <c r="AJ62" s="143" t="str">
        <f>IF(Table_5_UK!AA62=0,"zero",RIGHT(Table_5_UK!AA62,1))</f>
        <v>zero</v>
      </c>
      <c r="AK62" s="143" t="str">
        <f>IF(Table_5_UK!AB62=0,"zero",RIGHT(Table_5_UK!AB62,1))</f>
        <v>zero</v>
      </c>
      <c r="AL62" s="143" t="str">
        <f>IF(Table_5_UK!AC62=0,"zero",RIGHT(Table_5_UK!AC62,1))</f>
        <v>zero</v>
      </c>
      <c r="AM62" s="147" t="str">
        <f>IF(Table_5_UK!AD62=0,"zero",RIGHT(Table_5_UK!AD62,1))</f>
        <v>zero</v>
      </c>
      <c r="AN62" s="39" t="str">
        <f>IF(Table_6_UK!H62=0,"zero",RIGHT(Table_6_UK!H62,1))</f>
        <v>zero</v>
      </c>
      <c r="AO62" s="39" t="str">
        <f>IF(Table_6_UK!I62=0,"zero",RIGHT(Table_6_UK!I62,1))</f>
        <v>zero</v>
      </c>
      <c r="AP62" s="39" t="str">
        <f>IF(Table_6_UK!J62=0,"zero",RIGHT(Table_6_UK!J62,1))</f>
        <v>zero</v>
      </c>
      <c r="AQ62" s="148" t="str">
        <f>IF(Table_6_UK!K62=0,"zero",RIGHT(Table_6_UK!K62,1))</f>
        <v>zero</v>
      </c>
      <c r="AR62" s="153" t="str">
        <f>IF(Table_7_UK!H62=0,"zero",RIGHT(Table_7_UK!H62,1))</f>
        <v>zero</v>
      </c>
      <c r="AW62" s="17" t="str">
        <f>IF(Table_8_UK!H62=0,"zero",RIGHT(Table_8_UK!H62,1))</f>
        <v>2</v>
      </c>
      <c r="AX62" s="39" t="str">
        <f>IF(Table_8_UK!I62=0,"zero",RIGHT(Table_8_UK!I62,1))</f>
        <v>2</v>
      </c>
      <c r="AY62" s="39" t="str">
        <f>IF(Table_8_UK!J62=0,"zero",RIGHT(Table_8_UK!J62,1))</f>
        <v>4</v>
      </c>
      <c r="AZ62" s="39" t="str">
        <f>IF(Table_8_UK!K62=0,"zero",RIGHT(Table_8_UK!K62,1))</f>
        <v>/</v>
      </c>
      <c r="BA62" s="39" t="str">
        <f>IF(Table_8_UK!L62=0,"zero",RIGHT(Table_8_UK!L62,1))</f>
        <v>3</v>
      </c>
      <c r="BB62" s="39" t="str">
        <f>IF(Table_8_UK!M62=0,"zero",RIGHT(Table_8_UK!M62,1))</f>
        <v>8</v>
      </c>
      <c r="BC62" s="148" t="str">
        <f>IF(Table_8_UK!N62=0,"zero",RIGHT(Table_8_UK!N62,1))</f>
        <v>/</v>
      </c>
    </row>
    <row r="63" spans="3:55" x14ac:dyDescent="0.3">
      <c r="K63" s="161" t="str">
        <f>IF(Table_3_UK!H63=0,"zero",RIGHT(Table_3_UK!H63,1))</f>
        <v>9</v>
      </c>
      <c r="L63" s="162" t="str">
        <f>IF(Table_3_UK!I63=0,"zero",RIGHT(Table_3_UK!I63,1))</f>
        <v>7</v>
      </c>
      <c r="Q63" s="160" t="str">
        <f>IF(Table_5_UK!H63=0,"zero",RIGHT(Table_5_UK!H63,1))</f>
        <v>zero</v>
      </c>
      <c r="R63" s="158" t="str">
        <f>IF(Table_5_UK!I63=0,"zero",RIGHT(Table_5_UK!I63,1))</f>
        <v>zero</v>
      </c>
      <c r="S63" s="158" t="str">
        <f>IF(Table_5_UK!J63=0,"zero",RIGHT(Table_5_UK!J63,1))</f>
        <v>zero</v>
      </c>
      <c r="T63" s="158" t="str">
        <f>IF(Table_5_UK!K63=0,"zero",RIGHT(Table_5_UK!K63,1))</f>
        <v>zero</v>
      </c>
      <c r="U63" s="158" t="str">
        <f>IF(Table_5_UK!L63=0,"zero",RIGHT(Table_5_UK!L63,1))</f>
        <v>zero</v>
      </c>
      <c r="V63" s="158" t="str">
        <f>IF(Table_5_UK!M63=0,"zero",RIGHT(Table_5_UK!M63,1))</f>
        <v>zero</v>
      </c>
      <c r="W63" s="158" t="str">
        <f>IF(Table_5_UK!N63=0,"zero",RIGHT(Table_5_UK!N63,1))</f>
        <v>zero</v>
      </c>
      <c r="X63" s="158" t="str">
        <f>IF(Table_5_UK!O63=0,"zero",RIGHT(Table_5_UK!O63,1))</f>
        <v>zero</v>
      </c>
      <c r="Y63" s="158" t="str">
        <f>IF(Table_5_UK!P63=0,"zero",RIGHT(Table_5_UK!P63,1))</f>
        <v>zero</v>
      </c>
      <c r="Z63" s="158" t="str">
        <f>IF(Table_5_UK!Q63=0,"zero",RIGHT(Table_5_UK!Q63,1))</f>
        <v>zero</v>
      </c>
      <c r="AA63" s="158" t="str">
        <f>IF(Table_5_UK!R63=0,"zero",RIGHT(Table_5_UK!R63,1))</f>
        <v>zero</v>
      </c>
      <c r="AB63" s="158" t="str">
        <f>IF(Table_5_UK!S63=0,"zero",RIGHT(Table_5_UK!S63,1))</f>
        <v>zero</v>
      </c>
      <c r="AC63" s="158" t="str">
        <f>IF(Table_5_UK!T63=0,"zero",RIGHT(Table_5_UK!T63,1))</f>
        <v>zero</v>
      </c>
      <c r="AD63" s="158" t="str">
        <f>IF(Table_5_UK!U63=0,"zero",RIGHT(Table_5_UK!U63,1))</f>
        <v>zero</v>
      </c>
      <c r="AE63" s="158" t="str">
        <f>IF(Table_5_UK!V63=0,"zero",RIGHT(Table_5_UK!V63,1))</f>
        <v>zero</v>
      </c>
      <c r="AF63" s="158" t="str">
        <f>IF(Table_5_UK!W63=0,"zero",RIGHT(Table_5_UK!W63,1))</f>
        <v>zero</v>
      </c>
      <c r="AG63" s="158" t="str">
        <f>IF(Table_5_UK!X63=0,"zero",RIGHT(Table_5_UK!X63,1))</f>
        <v>zero</v>
      </c>
      <c r="AH63" s="158" t="str">
        <f>IF(Table_5_UK!Y63=0,"zero",RIGHT(Table_5_UK!Y63,1))</f>
        <v>zero</v>
      </c>
      <c r="AI63" s="158" t="str">
        <f>IF(Table_5_UK!Z63=0,"zero",RIGHT(Table_5_UK!Z63,1))</f>
        <v>zero</v>
      </c>
      <c r="AJ63" s="158" t="str">
        <f>IF(Table_5_UK!AA63=0,"zero",RIGHT(Table_5_UK!AA63,1))</f>
        <v>zero</v>
      </c>
      <c r="AK63" s="158" t="str">
        <f>IF(Table_5_UK!AB63=0,"zero",RIGHT(Table_5_UK!AB63,1))</f>
        <v>zero</v>
      </c>
      <c r="AL63" s="158" t="str">
        <f>IF(Table_5_UK!AC63=0,"zero",RIGHT(Table_5_UK!AC63,1))</f>
        <v>zero</v>
      </c>
      <c r="AM63" s="159" t="str">
        <f>IF(Table_5_UK!AD63=0,"zero",RIGHT(Table_5_UK!AD63,1))</f>
        <v>zero</v>
      </c>
      <c r="AN63" s="39" t="str">
        <f>IF(Table_6_UK!H63=0,"zero",RIGHT(Table_6_UK!H63,1))</f>
        <v>zero</v>
      </c>
      <c r="AO63" s="39" t="str">
        <f>IF(Table_6_UK!I63=0,"zero",RIGHT(Table_6_UK!I63,1))</f>
        <v>zero</v>
      </c>
      <c r="AP63" s="39" t="str">
        <f>IF(Table_6_UK!J63=0,"zero",RIGHT(Table_6_UK!J63,1))</f>
        <v>zero</v>
      </c>
      <c r="AQ63" s="148" t="str">
        <f>IF(Table_6_UK!K63=0,"zero",RIGHT(Table_6_UK!K63,1))</f>
        <v>zero</v>
      </c>
      <c r="AR63" s="156" t="str">
        <f>IF(Table_7_UK!H63=0,"zero",RIGHT(Table_7_UK!H63,1))</f>
        <v>7</v>
      </c>
      <c r="AW63" s="17" t="str">
        <f>IF(Table_8_UK!H63=0,"zero",RIGHT(Table_8_UK!H63,1))</f>
        <v>zero</v>
      </c>
      <c r="AX63" s="39" t="str">
        <f>IF(Table_8_UK!I63=0,"zero",RIGHT(Table_8_UK!I63,1))</f>
        <v>zero</v>
      </c>
      <c r="AY63" s="39" t="str">
        <f>IF(Table_8_UK!J63=0,"zero",RIGHT(Table_8_UK!J63,1))</f>
        <v>zero</v>
      </c>
      <c r="AZ63" s="39" t="str">
        <f>IF(Table_8_UK!K63=0,"zero",RIGHT(Table_8_UK!K63,1))</f>
        <v>zero</v>
      </c>
      <c r="BA63" s="39" t="str">
        <f>IF(Table_8_UK!L63=0,"zero",RIGHT(Table_8_UK!L63,1))</f>
        <v>zero</v>
      </c>
      <c r="BB63" s="39" t="str">
        <f>IF(Table_8_UK!M63=0,"zero",RIGHT(Table_8_UK!M63,1))</f>
        <v>zero</v>
      </c>
      <c r="BC63" s="148" t="str">
        <f>IF(Table_8_UK!N63=0,"zero",RIGHT(Table_8_UK!N63,1))</f>
        <v>zero</v>
      </c>
    </row>
    <row r="64" spans="3:55" x14ac:dyDescent="0.3">
      <c r="AN64" s="39" t="str">
        <f>IF(Table_6_UK!H64=0,"zero",RIGHT(Table_6_UK!H64,1))</f>
        <v>zero</v>
      </c>
      <c r="AO64" s="39" t="str">
        <f>IF(Table_6_UK!I64=0,"zero",RIGHT(Table_6_UK!I64,1))</f>
        <v>zero</v>
      </c>
      <c r="AP64" s="39" t="str">
        <f>IF(Table_6_UK!J64=0,"zero",RIGHT(Table_6_UK!J64,1))</f>
        <v>zero</v>
      </c>
      <c r="AQ64" s="148" t="str">
        <f>IF(Table_6_UK!K64=0,"zero",RIGHT(Table_6_UK!K64,1))</f>
        <v>zero</v>
      </c>
      <c r="AW64" s="17" t="str">
        <f>IF(Table_8_UK!H64=0,"zero",RIGHT(Table_8_UK!H64,1))</f>
        <v>zero</v>
      </c>
      <c r="AX64" s="39" t="str">
        <f>IF(Table_8_UK!I64=0,"zero",RIGHT(Table_8_UK!I64,1))</f>
        <v>zero</v>
      </c>
      <c r="AY64" s="39" t="str">
        <f>IF(Table_8_UK!J64=0,"zero",RIGHT(Table_8_UK!J64,1))</f>
        <v>zero</v>
      </c>
      <c r="AZ64" s="39" t="str">
        <f>IF(Table_8_UK!K64=0,"zero",RIGHT(Table_8_UK!K64,1))</f>
        <v>zero</v>
      </c>
      <c r="BA64" s="39" t="str">
        <f>IF(Table_8_UK!L64=0,"zero",RIGHT(Table_8_UK!L64,1))</f>
        <v>zero</v>
      </c>
      <c r="BB64" s="39" t="str">
        <f>IF(Table_8_UK!M64=0,"zero",RIGHT(Table_8_UK!M64,1))</f>
        <v>zero</v>
      </c>
      <c r="BC64" s="148" t="str">
        <f>IF(Table_8_UK!N64=0,"zero",RIGHT(Table_8_UK!N64,1))</f>
        <v>zero</v>
      </c>
    </row>
    <row r="65" spans="40:55" x14ac:dyDescent="0.3">
      <c r="AN65" s="39" t="str">
        <f>IF(Table_6_UK!H65=0,"zero",RIGHT(Table_6_UK!H65,1))</f>
        <v>zero</v>
      </c>
      <c r="AO65" s="39" t="str">
        <f>IF(Table_6_UK!I65=0,"zero",RIGHT(Table_6_UK!I65,1))</f>
        <v>zero</v>
      </c>
      <c r="AP65" s="39" t="str">
        <f>IF(Table_6_UK!J65=0,"zero",RIGHT(Table_6_UK!J65,1))</f>
        <v>zero</v>
      </c>
      <c r="AQ65" s="148" t="str">
        <f>IF(Table_6_UK!K65=0,"zero",RIGHT(Table_6_UK!K65,1))</f>
        <v>zero</v>
      </c>
      <c r="AW65" s="17" t="str">
        <f>IF(Table_8_UK!H65=0,"zero",RIGHT(Table_8_UK!H65,1))</f>
        <v>/</v>
      </c>
      <c r="AX65" s="39" t="str">
        <f>IF(Table_8_UK!I65=0,"zero",RIGHT(Table_8_UK!I65,1))</f>
        <v>9</v>
      </c>
      <c r="AY65" s="39" t="str">
        <f>IF(Table_8_UK!J65=0,"zero",RIGHT(Table_8_UK!J65,1))</f>
        <v>9</v>
      </c>
      <c r="AZ65" s="39" t="str">
        <f>IF(Table_8_UK!K65=0,"zero",RIGHT(Table_8_UK!K65,1))</f>
        <v>/</v>
      </c>
      <c r="BA65" s="39" t="str">
        <f>IF(Table_8_UK!L65=0,"zero",RIGHT(Table_8_UK!L65,1))</f>
        <v>4</v>
      </c>
      <c r="BB65" s="39" t="str">
        <f>IF(Table_8_UK!M65=0,"zero",RIGHT(Table_8_UK!M65,1))</f>
        <v>/</v>
      </c>
      <c r="BC65" s="148" t="str">
        <f>IF(Table_8_UK!N65=0,"zero",RIGHT(Table_8_UK!N65,1))</f>
        <v>zero</v>
      </c>
    </row>
    <row r="66" spans="40:55" x14ac:dyDescent="0.3">
      <c r="AN66" s="17" t="str">
        <f>IF(Table_6_UK!H66=0,"zero",RIGHT(Table_6_UK!H66,1))</f>
        <v>zero</v>
      </c>
      <c r="AO66" s="39" t="str">
        <f>IF(Table_6_UK!I66=0,"zero",RIGHT(Table_6_UK!I66,1))</f>
        <v>zero</v>
      </c>
      <c r="AP66" s="39" t="str">
        <f>IF(Table_6_UK!J66=0,"zero",RIGHT(Table_6_UK!J66,1))</f>
        <v>zero</v>
      </c>
      <c r="AQ66" s="148" t="str">
        <f>IF(Table_6_UK!K66=0,"zero",RIGHT(Table_6_UK!K66,1))</f>
        <v>zero</v>
      </c>
      <c r="AW66" s="17" t="str">
        <f>IF(Table_8_UK!H66=0,"zero",RIGHT(Table_8_UK!H66,1))</f>
        <v>/</v>
      </c>
      <c r="AX66" s="39" t="str">
        <f>IF(Table_8_UK!I66=0,"zero",RIGHT(Table_8_UK!I66,1))</f>
        <v>8</v>
      </c>
      <c r="AY66" s="39" t="str">
        <f>IF(Table_8_UK!J66=0,"zero",RIGHT(Table_8_UK!J66,1))</f>
        <v>8</v>
      </c>
      <c r="AZ66" s="39" t="str">
        <f>IF(Table_8_UK!K66=0,"zero",RIGHT(Table_8_UK!K66,1))</f>
        <v>/</v>
      </c>
      <c r="BA66" s="39" t="str">
        <f>IF(Table_8_UK!L66=0,"zero",RIGHT(Table_8_UK!L66,1))</f>
        <v>8</v>
      </c>
      <c r="BB66" s="39" t="str">
        <f>IF(Table_8_UK!M66=0,"zero",RIGHT(Table_8_UK!M66,1))</f>
        <v>3</v>
      </c>
      <c r="BC66" s="148" t="str">
        <f>IF(Table_8_UK!N66=0,"zero",RIGHT(Table_8_UK!N66,1))</f>
        <v>zero</v>
      </c>
    </row>
    <row r="67" spans="40:55" x14ac:dyDescent="0.3">
      <c r="AN67" s="17" t="str">
        <f>IF(Table_6_UK!H67=0,"zero",RIGHT(Table_6_UK!H67,1))</f>
        <v>zero</v>
      </c>
      <c r="AO67" s="39" t="str">
        <f>IF(Table_6_UK!I67=0,"zero",RIGHT(Table_6_UK!I67,1))</f>
        <v>zero</v>
      </c>
      <c r="AP67" s="39" t="str">
        <f>IF(Table_6_UK!J67=0,"zero",RIGHT(Table_6_UK!J67,1))</f>
        <v>zero</v>
      </c>
      <c r="AQ67" s="148" t="str">
        <f>IF(Table_6_UK!K67=0,"zero",RIGHT(Table_6_UK!K67,1))</f>
        <v>zero</v>
      </c>
      <c r="AW67" s="17" t="str">
        <f>IF(Table_8_UK!H67=0,"zero",RIGHT(Table_8_UK!H67,1))</f>
        <v>/</v>
      </c>
      <c r="AX67" s="39" t="str">
        <f>IF(Table_8_UK!I67=0,"zero",RIGHT(Table_8_UK!I67,1))</f>
        <v>7</v>
      </c>
      <c r="AY67" s="39" t="str">
        <f>IF(Table_8_UK!J67=0,"zero",RIGHT(Table_8_UK!J67,1))</f>
        <v>7</v>
      </c>
      <c r="AZ67" s="39" t="str">
        <f>IF(Table_8_UK!K67=0,"zero",RIGHT(Table_8_UK!K67,1))</f>
        <v>/</v>
      </c>
      <c r="BA67" s="39" t="str">
        <f>IF(Table_8_UK!L67=0,"zero",RIGHT(Table_8_UK!L67,1))</f>
        <v>2</v>
      </c>
      <c r="BB67" s="39" t="str">
        <f>IF(Table_8_UK!M67=0,"zero",RIGHT(Table_8_UK!M67,1))</f>
        <v>3</v>
      </c>
      <c r="BC67" s="148" t="str">
        <f>IF(Table_8_UK!N67=0,"zero",RIGHT(Table_8_UK!N67,1))</f>
        <v>zero</v>
      </c>
    </row>
    <row r="68" spans="40:55" x14ac:dyDescent="0.3">
      <c r="AN68" s="17" t="str">
        <f>IF(Table_6_UK!H68=0,"zero",RIGHT(Table_6_UK!H68,1))</f>
        <v>zero</v>
      </c>
      <c r="AO68" s="39" t="str">
        <f>IF(Table_6_UK!I68=0,"zero",RIGHT(Table_6_UK!I68,1))</f>
        <v>zero</v>
      </c>
      <c r="AP68" s="39" t="str">
        <f>IF(Table_6_UK!J68=0,"zero",RIGHT(Table_6_UK!J68,1))</f>
        <v>zero</v>
      </c>
      <c r="AQ68" s="148" t="str">
        <f>IF(Table_6_UK!K68=0,"zero",RIGHT(Table_6_UK!K68,1))</f>
        <v>zero</v>
      </c>
      <c r="AW68" s="17" t="str">
        <f>IF(Table_8_UK!H68=0,"zero",RIGHT(Table_8_UK!H68,1))</f>
        <v>zero</v>
      </c>
      <c r="AX68" s="39" t="str">
        <f>IF(Table_8_UK!I68=0,"zero",RIGHT(Table_8_UK!I68,1))</f>
        <v>zero</v>
      </c>
      <c r="AY68" s="39" t="str">
        <f>IF(Table_8_UK!J68=0,"zero",RIGHT(Table_8_UK!J68,1))</f>
        <v>zero</v>
      </c>
      <c r="AZ68" s="39" t="str">
        <f>IF(Table_8_UK!K68=0,"zero",RIGHT(Table_8_UK!K68,1))</f>
        <v>zero</v>
      </c>
      <c r="BA68" s="39" t="str">
        <f>IF(Table_8_UK!L68=0,"zero",RIGHT(Table_8_UK!L68,1))</f>
        <v>zero</v>
      </c>
      <c r="BB68" s="39" t="str">
        <f>IF(Table_8_UK!M68=0,"zero",RIGHT(Table_8_UK!M68,1))</f>
        <v>zero</v>
      </c>
      <c r="BC68" s="148" t="str">
        <f>IF(Table_8_UK!N68=0,"zero",RIGHT(Table_8_UK!N68,1))</f>
        <v>zero</v>
      </c>
    </row>
    <row r="69" spans="40:55" x14ac:dyDescent="0.3">
      <c r="AN69" s="17" t="str">
        <f>IF(Table_6_UK!H69=0,"zero",RIGHT(Table_6_UK!H69,1))</f>
        <v>zero</v>
      </c>
      <c r="AO69" s="39" t="str">
        <f>IF(Table_6_UK!I69=0,"zero",RIGHT(Table_6_UK!I69,1))</f>
        <v>zero</v>
      </c>
      <c r="AP69" s="39" t="str">
        <f>IF(Table_6_UK!J69=0,"zero",RIGHT(Table_6_UK!J69,1))</f>
        <v>zero</v>
      </c>
      <c r="AQ69" s="148" t="str">
        <f>IF(Table_6_UK!K69=0,"zero",RIGHT(Table_6_UK!K69,1))</f>
        <v>zero</v>
      </c>
      <c r="AW69" s="17" t="str">
        <f>IF(Table_8_UK!H69=0,"zero",RIGHT(Table_8_UK!H69,1))</f>
        <v>zero</v>
      </c>
      <c r="AX69" s="39" t="str">
        <f>IF(Table_8_UK!I69=0,"zero",RIGHT(Table_8_UK!I69,1))</f>
        <v>zero</v>
      </c>
      <c r="AY69" s="39" t="str">
        <f>IF(Table_8_UK!J69=0,"zero",RIGHT(Table_8_UK!J69,1))</f>
        <v>zero</v>
      </c>
      <c r="AZ69" s="39" t="str">
        <f>IF(Table_8_UK!K69=0,"zero",RIGHT(Table_8_UK!K69,1))</f>
        <v>zero</v>
      </c>
      <c r="BA69" s="39" t="str">
        <f>IF(Table_8_UK!L69=0,"zero",RIGHT(Table_8_UK!L69,1))</f>
        <v>zero</v>
      </c>
      <c r="BB69" s="39" t="str">
        <f>IF(Table_8_UK!M69=0,"zero",RIGHT(Table_8_UK!M69,1))</f>
        <v>zero</v>
      </c>
      <c r="BC69" s="148" t="str">
        <f>IF(Table_8_UK!N69=0,"zero",RIGHT(Table_8_UK!N69,1))</f>
        <v>zero</v>
      </c>
    </row>
    <row r="70" spans="40:55" x14ac:dyDescent="0.3">
      <c r="AN70" s="17" t="str">
        <f>IF(Table_6_UK!H70=0,"zero",RIGHT(Table_6_UK!H70,1))</f>
        <v>zero</v>
      </c>
      <c r="AO70" s="39" t="str">
        <f>IF(Table_6_UK!I70=0,"zero",RIGHT(Table_6_UK!I70,1))</f>
        <v>zero</v>
      </c>
      <c r="AP70" s="39" t="str">
        <f>IF(Table_6_UK!J70=0,"zero",RIGHT(Table_6_UK!J70,1))</f>
        <v>zero</v>
      </c>
      <c r="AQ70" s="148" t="str">
        <f>IF(Table_6_UK!K70=0,"zero",RIGHT(Table_6_UK!K70,1))</f>
        <v>zero</v>
      </c>
      <c r="AW70" s="17" t="str">
        <f>IF(Table_8_UK!H70=0,"zero",RIGHT(Table_8_UK!H70,1))</f>
        <v>/</v>
      </c>
      <c r="AX70" s="39" t="str">
        <f>IF(Table_8_UK!I70=0,"zero",RIGHT(Table_8_UK!I70,1))</f>
        <v>7</v>
      </c>
      <c r="AY70" s="39" t="str">
        <f>IF(Table_8_UK!J70=0,"zero",RIGHT(Table_8_UK!J70,1))</f>
        <v>7</v>
      </c>
      <c r="AZ70" s="39" t="str">
        <f>IF(Table_8_UK!K70=0,"zero",RIGHT(Table_8_UK!K70,1))</f>
        <v>/</v>
      </c>
      <c r="BA70" s="39" t="str">
        <f>IF(Table_8_UK!L70=0,"zero",RIGHT(Table_8_UK!L70,1))</f>
        <v>4</v>
      </c>
      <c r="BB70" s="39" t="str">
        <f>IF(Table_8_UK!M70=0,"zero",RIGHT(Table_8_UK!M70,1))</f>
        <v>3</v>
      </c>
      <c r="BC70" s="148" t="str">
        <f>IF(Table_8_UK!N70=0,"zero",RIGHT(Table_8_UK!N70,1))</f>
        <v>zero</v>
      </c>
    </row>
    <row r="71" spans="40:55" x14ac:dyDescent="0.3">
      <c r="AN71" s="17" t="str">
        <f>IF(Table_6_UK!H71=0,"zero",RIGHT(Table_6_UK!H71,1))</f>
        <v>zero</v>
      </c>
      <c r="AO71" s="39" t="str">
        <f>IF(Table_6_UK!I71=0,"zero",RIGHT(Table_6_UK!I71,1))</f>
        <v>zero</v>
      </c>
      <c r="AP71" s="39" t="str">
        <f>IF(Table_6_UK!J71=0,"zero",RIGHT(Table_6_UK!J71,1))</f>
        <v>zero</v>
      </c>
      <c r="AQ71" s="148" t="str">
        <f>IF(Table_6_UK!K71=0,"zero",RIGHT(Table_6_UK!K71,1))</f>
        <v>zero</v>
      </c>
      <c r="AW71" s="17" t="str">
        <f>IF(Table_8_UK!H71=0,"zero",RIGHT(Table_8_UK!H71,1))</f>
        <v>/</v>
      </c>
      <c r="AX71" s="39" t="str">
        <f>IF(Table_8_UK!I71=0,"zero",RIGHT(Table_8_UK!I71,1))</f>
        <v>8</v>
      </c>
      <c r="AY71" s="39" t="str">
        <f>IF(Table_8_UK!J71=0,"zero",RIGHT(Table_8_UK!J71,1))</f>
        <v>8</v>
      </c>
      <c r="AZ71" s="39" t="str">
        <f>IF(Table_8_UK!K71=0,"zero",RIGHT(Table_8_UK!K71,1))</f>
        <v>/</v>
      </c>
      <c r="BA71" s="39" t="str">
        <f>IF(Table_8_UK!L71=0,"zero",RIGHT(Table_8_UK!L71,1))</f>
        <v>3</v>
      </c>
      <c r="BB71" s="39" t="str">
        <f>IF(Table_8_UK!M71=0,"zero",RIGHT(Table_8_UK!M71,1))</f>
        <v>zero</v>
      </c>
      <c r="BC71" s="148" t="str">
        <f>IF(Table_8_UK!N71=0,"zero",RIGHT(Table_8_UK!N71,1))</f>
        <v>zero</v>
      </c>
    </row>
    <row r="72" spans="40:55" x14ac:dyDescent="0.3">
      <c r="AN72" s="17" t="str">
        <f>IF(Table_6_UK!H72=0,"zero",RIGHT(Table_6_UK!H72,1))</f>
        <v>zero</v>
      </c>
      <c r="AO72" s="39" t="str">
        <f>IF(Table_6_UK!I72=0,"zero",RIGHT(Table_6_UK!I72,1))</f>
        <v>zero</v>
      </c>
      <c r="AP72" s="39" t="str">
        <f>IF(Table_6_UK!J72=0,"zero",RIGHT(Table_6_UK!J72,1))</f>
        <v>zero</v>
      </c>
      <c r="AQ72" s="148" t="str">
        <f>IF(Table_6_UK!K72=0,"zero",RIGHT(Table_6_UK!K72,1))</f>
        <v>zero</v>
      </c>
      <c r="AW72" s="17" t="str">
        <f>IF(Table_8_UK!H72=0,"zero",RIGHT(Table_8_UK!H72,1))</f>
        <v>/</v>
      </c>
      <c r="AX72" s="39" t="str">
        <f>IF(Table_8_UK!I72=0,"zero",RIGHT(Table_8_UK!I72,1))</f>
        <v>5</v>
      </c>
      <c r="AY72" s="39" t="str">
        <f>IF(Table_8_UK!J72=0,"zero",RIGHT(Table_8_UK!J72,1))</f>
        <v>5</v>
      </c>
      <c r="AZ72" s="39" t="str">
        <f>IF(Table_8_UK!K72=0,"zero",RIGHT(Table_8_UK!K72,1))</f>
        <v>/</v>
      </c>
      <c r="BA72" s="39" t="str">
        <f>IF(Table_8_UK!L72=0,"zero",RIGHT(Table_8_UK!L72,1))</f>
        <v>7</v>
      </c>
      <c r="BB72" s="39" t="str">
        <f>IF(Table_8_UK!M72=0,"zero",RIGHT(Table_8_UK!M72,1))</f>
        <v>3</v>
      </c>
      <c r="BC72" s="148" t="str">
        <f>IF(Table_8_UK!N72=0,"zero",RIGHT(Table_8_UK!N72,1))</f>
        <v>zero</v>
      </c>
    </row>
    <row r="73" spans="40:55" x14ac:dyDescent="0.3">
      <c r="AN73" s="17" t="str">
        <f>IF(Table_6_UK!H73=0,"zero",RIGHT(Table_6_UK!H73,1))</f>
        <v>/</v>
      </c>
      <c r="AO73" s="39" t="str">
        <f>IF(Table_6_UK!I73=0,"zero",RIGHT(Table_6_UK!I73,1))</f>
        <v>/</v>
      </c>
      <c r="AP73" s="39" t="str">
        <f>IF(Table_6_UK!J73=0,"zero",RIGHT(Table_6_UK!J73,1))</f>
        <v>/</v>
      </c>
      <c r="AQ73" s="148" t="str">
        <f>IF(Table_6_UK!K73=0,"zero",RIGHT(Table_6_UK!K73,1))</f>
        <v>4</v>
      </c>
      <c r="AW73" s="17" t="str">
        <f>IF(Table_8_UK!H73=0,"zero",RIGHT(Table_8_UK!H73,1))</f>
        <v>zero</v>
      </c>
      <c r="AX73" s="39" t="str">
        <f>IF(Table_8_UK!I73=0,"zero",RIGHT(Table_8_UK!I73,1))</f>
        <v>zero</v>
      </c>
      <c r="AY73" s="39" t="str">
        <f>IF(Table_8_UK!J73=0,"zero",RIGHT(Table_8_UK!J73,1))</f>
        <v>zero</v>
      </c>
      <c r="AZ73" s="39" t="str">
        <f>IF(Table_8_UK!K73=0,"zero",RIGHT(Table_8_UK!K73,1))</f>
        <v>zero</v>
      </c>
      <c r="BA73" s="39" t="str">
        <f>IF(Table_8_UK!L73=0,"zero",RIGHT(Table_8_UK!L73,1))</f>
        <v>zero</v>
      </c>
      <c r="BB73" s="39" t="str">
        <f>IF(Table_8_UK!M73=0,"zero",RIGHT(Table_8_UK!M73,1))</f>
        <v>zero</v>
      </c>
      <c r="BC73" s="148" t="str">
        <f>IF(Table_8_UK!N73=0,"zero",RIGHT(Table_8_UK!N73,1))</f>
        <v>zero</v>
      </c>
    </row>
    <row r="74" spans="40:55" x14ac:dyDescent="0.3">
      <c r="AN74" s="17" t="str">
        <f>IF(Table_6_UK!H74=0,"zero",RIGHT(Table_6_UK!H74,1))</f>
        <v>zero</v>
      </c>
      <c r="AO74" s="39" t="str">
        <f>IF(Table_6_UK!I74=0,"zero",RIGHT(Table_6_UK!I74,1))</f>
        <v>zero</v>
      </c>
      <c r="AP74" s="39" t="str">
        <f>IF(Table_6_UK!J74=0,"zero",RIGHT(Table_6_UK!J74,1))</f>
        <v>zero</v>
      </c>
      <c r="AQ74" s="148" t="str">
        <f>IF(Table_6_UK!K74=0,"zero",RIGHT(Table_6_UK!K74,1))</f>
        <v>zero</v>
      </c>
      <c r="AW74" s="17" t="str">
        <f>IF(Table_8_UK!H74=0,"zero",RIGHT(Table_8_UK!H74,1))</f>
        <v>zero</v>
      </c>
      <c r="AX74" s="39" t="str">
        <f>IF(Table_8_UK!I74=0,"zero",RIGHT(Table_8_UK!I74,1))</f>
        <v>zero</v>
      </c>
      <c r="AY74" s="39" t="str">
        <f>IF(Table_8_UK!J74=0,"zero",RIGHT(Table_8_UK!J74,1))</f>
        <v>zero</v>
      </c>
      <c r="AZ74" s="39" t="str">
        <f>IF(Table_8_UK!K74=0,"zero",RIGHT(Table_8_UK!K74,1))</f>
        <v>zero</v>
      </c>
      <c r="BA74" s="39" t="str">
        <f>IF(Table_8_UK!L74=0,"zero",RIGHT(Table_8_UK!L74,1))</f>
        <v>zero</v>
      </c>
      <c r="BB74" s="39" t="str">
        <f>IF(Table_8_UK!M74=0,"zero",RIGHT(Table_8_UK!M74,1))</f>
        <v>zero</v>
      </c>
      <c r="BC74" s="148" t="str">
        <f>IF(Table_8_UK!N74=0,"zero",RIGHT(Table_8_UK!N74,1))</f>
        <v>zero</v>
      </c>
    </row>
    <row r="75" spans="40:55" x14ac:dyDescent="0.3">
      <c r="AN75" s="17" t="str">
        <f>IF(Table_6_UK!H75=0,"zero",RIGHT(Table_6_UK!H75,1))</f>
        <v>/</v>
      </c>
      <c r="AO75" s="39" t="str">
        <f>IF(Table_6_UK!I75=0,"zero",RIGHT(Table_6_UK!I75,1))</f>
        <v>/</v>
      </c>
      <c r="AP75" s="39" t="str">
        <f>IF(Table_6_UK!J75=0,"zero",RIGHT(Table_6_UK!J75,1))</f>
        <v>/</v>
      </c>
      <c r="AQ75" s="148" t="str">
        <f>IF(Table_6_UK!K75=0,"zero",RIGHT(Table_6_UK!K75,1))</f>
        <v>8</v>
      </c>
      <c r="AW75" s="17" t="str">
        <f>IF(Table_8_UK!H75=0,"zero",RIGHT(Table_8_UK!H75,1))</f>
        <v>zero</v>
      </c>
      <c r="AX75" s="39" t="str">
        <f>IF(Table_8_UK!I75=0,"zero",RIGHT(Table_8_UK!I75,1))</f>
        <v>zero</v>
      </c>
      <c r="AY75" s="39" t="str">
        <f>IF(Table_8_UK!J75=0,"zero",RIGHT(Table_8_UK!J75,1))</f>
        <v>zero</v>
      </c>
      <c r="AZ75" s="39" t="str">
        <f>IF(Table_8_UK!K75=0,"zero",RIGHT(Table_8_UK!K75,1))</f>
        <v>zero</v>
      </c>
      <c r="BA75" s="39" t="str">
        <f>IF(Table_8_UK!L75=0,"zero",RIGHT(Table_8_UK!L75,1))</f>
        <v>zero</v>
      </c>
      <c r="BB75" s="39" t="str">
        <f>IF(Table_8_UK!M75=0,"zero",RIGHT(Table_8_UK!M75,1))</f>
        <v>zero</v>
      </c>
      <c r="BC75" s="148" t="str">
        <f>IF(Table_8_UK!N75=0,"zero",RIGHT(Table_8_UK!N75,1))</f>
        <v>zero</v>
      </c>
    </row>
    <row r="76" spans="40:55" x14ac:dyDescent="0.3">
      <c r="AN76" s="17" t="str">
        <f>IF(Table_6_UK!H76=0,"zero",RIGHT(Table_6_UK!H76,1))</f>
        <v>zero</v>
      </c>
      <c r="AO76" s="39" t="str">
        <f>IF(Table_6_UK!I76=0,"zero",RIGHT(Table_6_UK!I76,1))</f>
        <v>zero</v>
      </c>
      <c r="AP76" s="39" t="str">
        <f>IF(Table_6_UK!J76=0,"zero",RIGHT(Table_6_UK!J76,1))</f>
        <v>zero</v>
      </c>
      <c r="AQ76" s="148" t="str">
        <f>IF(Table_6_UK!K76=0,"zero",RIGHT(Table_6_UK!K76,1))</f>
        <v>zero</v>
      </c>
      <c r="AW76" s="17" t="str">
        <f>IF(Table_8_UK!H76=0,"zero",RIGHT(Table_8_UK!H76,1))</f>
        <v>6</v>
      </c>
      <c r="AX76" s="39" t="str">
        <f>IF(Table_8_UK!I76=0,"zero",RIGHT(Table_8_UK!I76,1))</f>
        <v>4</v>
      </c>
      <c r="AY76" s="39" t="str">
        <f>IF(Table_8_UK!J76=0,"zero",RIGHT(Table_8_UK!J76,1))</f>
        <v>0</v>
      </c>
      <c r="AZ76" s="39" t="str">
        <f>IF(Table_8_UK!K76=0,"zero",RIGHT(Table_8_UK!K76,1))</f>
        <v>/</v>
      </c>
      <c r="BA76" s="39" t="str">
        <f>IF(Table_8_UK!L76=0,"zero",RIGHT(Table_8_UK!L76,1))</f>
        <v>8</v>
      </c>
      <c r="BB76" s="39" t="str">
        <f>IF(Table_8_UK!M76=0,"zero",RIGHT(Table_8_UK!M76,1))</f>
        <v>0</v>
      </c>
      <c r="BC76" s="148" t="str">
        <f>IF(Table_8_UK!N76=0,"zero",RIGHT(Table_8_UK!N76,1))</f>
        <v>/</v>
      </c>
    </row>
    <row r="77" spans="40:55" x14ac:dyDescent="0.3">
      <c r="AN77" s="17" t="str">
        <f>IF(Table_6_UK!H77=0,"zero",RIGHT(Table_6_UK!H77,1))</f>
        <v>/</v>
      </c>
      <c r="AO77" s="39" t="str">
        <f>IF(Table_6_UK!I77=0,"zero",RIGHT(Table_6_UK!I77,1))</f>
        <v>/</v>
      </c>
      <c r="AP77" s="39" t="str">
        <f>IF(Table_6_UK!J77=0,"zero",RIGHT(Table_6_UK!J77,1))</f>
        <v>/</v>
      </c>
      <c r="AQ77" s="148" t="str">
        <f>IF(Table_6_UK!K77=0,"zero",RIGHT(Table_6_UK!K77,1))</f>
        <v>1</v>
      </c>
      <c r="AW77" s="17" t="str">
        <f>IF(Table_8_UK!H77=0,"zero",RIGHT(Table_8_UK!H77,1))</f>
        <v>6</v>
      </c>
      <c r="AX77" s="39" t="str">
        <f>IF(Table_8_UK!I77=0,"zero",RIGHT(Table_8_UK!I77,1))</f>
        <v>9</v>
      </c>
      <c r="AY77" s="39" t="str">
        <f>IF(Table_8_UK!J77=0,"zero",RIGHT(Table_8_UK!J77,1))</f>
        <v>5</v>
      </c>
      <c r="AZ77" s="39" t="str">
        <f>IF(Table_8_UK!K77=0,"zero",RIGHT(Table_8_UK!K77,1))</f>
        <v>/</v>
      </c>
      <c r="BA77" s="39" t="str">
        <f>IF(Table_8_UK!L77=0,"zero",RIGHT(Table_8_UK!L77,1))</f>
        <v>0</v>
      </c>
      <c r="BB77" s="39" t="str">
        <f>IF(Table_8_UK!M77=0,"zero",RIGHT(Table_8_UK!M77,1))</f>
        <v>1</v>
      </c>
      <c r="BC77" s="148" t="str">
        <f>IF(Table_8_UK!N77=0,"zero",RIGHT(Table_8_UK!N77,1))</f>
        <v>/</v>
      </c>
    </row>
    <row r="78" spans="40:55" x14ac:dyDescent="0.3">
      <c r="AN78" s="17" t="str">
        <f>IF(Table_6_UK!H78=0,"zero",RIGHT(Table_6_UK!H78,1))</f>
        <v>/</v>
      </c>
      <c r="AO78" s="39" t="str">
        <f>IF(Table_6_UK!I78=0,"zero",RIGHT(Table_6_UK!I78,1))</f>
        <v>/</v>
      </c>
      <c r="AP78" s="39" t="str">
        <f>IF(Table_6_UK!J78=0,"zero",RIGHT(Table_6_UK!J78,1))</f>
        <v>/</v>
      </c>
      <c r="AQ78" s="148" t="str">
        <f>IF(Table_6_UK!K78=0,"zero",RIGHT(Table_6_UK!K78,1))</f>
        <v>zero</v>
      </c>
      <c r="AW78" s="17" t="str">
        <f>IF(Table_8_UK!H78=0,"zero",RIGHT(Table_8_UK!H78,1))</f>
        <v>3</v>
      </c>
      <c r="AX78" s="39" t="str">
        <f>IF(Table_8_UK!I78=0,"zero",RIGHT(Table_8_UK!I78,1))</f>
        <v>7</v>
      </c>
      <c r="AY78" s="39" t="str">
        <f>IF(Table_8_UK!J78=0,"zero",RIGHT(Table_8_UK!J78,1))</f>
        <v>0</v>
      </c>
      <c r="AZ78" s="39" t="str">
        <f>IF(Table_8_UK!K78=0,"zero",RIGHT(Table_8_UK!K78,1))</f>
        <v>/</v>
      </c>
      <c r="BA78" s="39" t="str">
        <f>IF(Table_8_UK!L78=0,"zero",RIGHT(Table_8_UK!L78,1))</f>
        <v>2</v>
      </c>
      <c r="BB78" s="39" t="str">
        <f>IF(Table_8_UK!M78=0,"zero",RIGHT(Table_8_UK!M78,1))</f>
        <v>1</v>
      </c>
      <c r="BC78" s="148" t="str">
        <f>IF(Table_8_UK!N78=0,"zero",RIGHT(Table_8_UK!N78,1))</f>
        <v>/</v>
      </c>
    </row>
    <row r="79" spans="40:55" x14ac:dyDescent="0.3">
      <c r="AN79" s="17" t="str">
        <f>IF(Table_6_UK!H79=0,"zero",RIGHT(Table_6_UK!H79,1))</f>
        <v>zero</v>
      </c>
      <c r="AO79" s="39" t="str">
        <f>IF(Table_6_UK!I79=0,"zero",RIGHT(Table_6_UK!I79,1))</f>
        <v>zero</v>
      </c>
      <c r="AP79" s="39" t="str">
        <f>IF(Table_6_UK!J79=0,"zero",RIGHT(Table_6_UK!J79,1))</f>
        <v>zero</v>
      </c>
      <c r="AQ79" s="148" t="str">
        <f>IF(Table_6_UK!K79=0,"zero",RIGHT(Table_6_UK!K79,1))</f>
        <v>zero</v>
      </c>
      <c r="AW79" s="17" t="str">
        <f>IF(Table_8_UK!H79=0,"zero",RIGHT(Table_8_UK!H79,1))</f>
        <v>6</v>
      </c>
      <c r="AX79" s="39" t="str">
        <f>IF(Table_8_UK!I79=0,"zero",RIGHT(Table_8_UK!I79,1))</f>
        <v>4</v>
      </c>
      <c r="AY79" s="39" t="str">
        <f>IF(Table_8_UK!J79=0,"zero",RIGHT(Table_8_UK!J79,1))</f>
        <v>0</v>
      </c>
      <c r="AZ79" s="39" t="str">
        <f>IF(Table_8_UK!K79=0,"zero",RIGHT(Table_8_UK!K79,1))</f>
        <v>/</v>
      </c>
      <c r="BA79" s="39" t="str">
        <f>IF(Table_8_UK!L79=0,"zero",RIGHT(Table_8_UK!L79,1))</f>
        <v>9</v>
      </c>
      <c r="BB79" s="39" t="str">
        <f>IF(Table_8_UK!M79=0,"zero",RIGHT(Table_8_UK!M79,1))</f>
        <v>6</v>
      </c>
      <c r="BC79" s="148" t="str">
        <f>IF(Table_8_UK!N79=0,"zero",RIGHT(Table_8_UK!N79,1))</f>
        <v>/</v>
      </c>
    </row>
    <row r="80" spans="40:55" x14ac:dyDescent="0.3">
      <c r="AN80" s="17" t="str">
        <f>IF(Table_6_UK!H80=0,"zero",RIGHT(Table_6_UK!H80,1))</f>
        <v>/</v>
      </c>
      <c r="AO80" s="39" t="str">
        <f>IF(Table_6_UK!I80=0,"zero",RIGHT(Table_6_UK!I80,1))</f>
        <v>/</v>
      </c>
      <c r="AP80" s="39" t="str">
        <f>IF(Table_6_UK!J80=0,"zero",RIGHT(Table_6_UK!J80,1))</f>
        <v>/</v>
      </c>
      <c r="AQ80" s="148" t="str">
        <f>IF(Table_6_UK!K80=0,"zero",RIGHT(Table_6_UK!K80,1))</f>
        <v>zero</v>
      </c>
      <c r="AW80" s="17" t="str">
        <f>IF(Table_8_UK!H80=0,"zero",RIGHT(Table_8_UK!H80,1))</f>
        <v>2</v>
      </c>
      <c r="AX80" s="39" t="str">
        <f>IF(Table_8_UK!I80=0,"zero",RIGHT(Table_8_UK!I80,1))</f>
        <v>9</v>
      </c>
      <c r="AY80" s="39" t="str">
        <f>IF(Table_8_UK!J80=0,"zero",RIGHT(Table_8_UK!J80,1))</f>
        <v>1</v>
      </c>
      <c r="AZ80" s="39" t="str">
        <f>IF(Table_8_UK!K80=0,"zero",RIGHT(Table_8_UK!K80,1))</f>
        <v>/</v>
      </c>
      <c r="BA80" s="39" t="str">
        <f>IF(Table_8_UK!L80=0,"zero",RIGHT(Table_8_UK!L80,1))</f>
        <v>9</v>
      </c>
      <c r="BB80" s="39" t="str">
        <f>IF(Table_8_UK!M80=0,"zero",RIGHT(Table_8_UK!M80,1))</f>
        <v>zero</v>
      </c>
      <c r="BC80" s="148" t="str">
        <f>IF(Table_8_UK!N80=0,"zero",RIGHT(Table_8_UK!N80,1))</f>
        <v>/</v>
      </c>
    </row>
    <row r="81" spans="40:55" x14ac:dyDescent="0.3">
      <c r="AN81" s="17" t="str">
        <f>IF(Table_6_UK!H81=0,"zero",RIGHT(Table_6_UK!H81,1))</f>
        <v>/</v>
      </c>
      <c r="AO81" s="39" t="str">
        <f>IF(Table_6_UK!I81=0,"zero",RIGHT(Table_6_UK!I81,1))</f>
        <v>/</v>
      </c>
      <c r="AP81" s="39" t="str">
        <f>IF(Table_6_UK!J81=0,"zero",RIGHT(Table_6_UK!J81,1))</f>
        <v>/</v>
      </c>
      <c r="AQ81" s="148" t="str">
        <f>IF(Table_6_UK!K81=0,"zero",RIGHT(Table_6_UK!K81,1))</f>
        <v>4</v>
      </c>
      <c r="AW81" s="17" t="str">
        <f>IF(Table_8_UK!H81=0,"zero",RIGHT(Table_8_UK!H81,1))</f>
        <v>9</v>
      </c>
      <c r="AX81" s="39" t="str">
        <f>IF(Table_8_UK!I81=0,"zero",RIGHT(Table_8_UK!I81,1))</f>
        <v>1</v>
      </c>
      <c r="AY81" s="39" t="str">
        <f>IF(Table_8_UK!J81=0,"zero",RIGHT(Table_8_UK!J81,1))</f>
        <v>0</v>
      </c>
      <c r="AZ81" s="39" t="str">
        <f>IF(Table_8_UK!K81=0,"zero",RIGHT(Table_8_UK!K81,1))</f>
        <v>/</v>
      </c>
      <c r="BA81" s="39" t="str">
        <f>IF(Table_8_UK!L81=0,"zero",RIGHT(Table_8_UK!L81,1))</f>
        <v>6</v>
      </c>
      <c r="BB81" s="39" t="str">
        <f>IF(Table_8_UK!M81=0,"zero",RIGHT(Table_8_UK!M81,1))</f>
        <v>zero</v>
      </c>
      <c r="BC81" s="148" t="str">
        <f>IF(Table_8_UK!N81=0,"zero",RIGHT(Table_8_UK!N81,1))</f>
        <v>/</v>
      </c>
    </row>
    <row r="82" spans="40:55" x14ac:dyDescent="0.3">
      <c r="AN82" s="17" t="str">
        <f>IF(Table_6_UK!H82=0,"zero",RIGHT(Table_6_UK!H82,1))</f>
        <v>/</v>
      </c>
      <c r="AO82" s="39" t="str">
        <f>IF(Table_6_UK!I82=0,"zero",RIGHT(Table_6_UK!I82,1))</f>
        <v>/</v>
      </c>
      <c r="AP82" s="39" t="str">
        <f>IF(Table_6_UK!J82=0,"zero",RIGHT(Table_6_UK!J82,1))</f>
        <v>/</v>
      </c>
      <c r="AQ82" s="148" t="str">
        <f>IF(Table_6_UK!K82=0,"zero",RIGHT(Table_6_UK!K82,1))</f>
        <v>4</v>
      </c>
      <c r="AW82" s="17" t="str">
        <f>IF(Table_8_UK!H82=0,"zero",RIGHT(Table_8_UK!H82,1))</f>
        <v>3</v>
      </c>
      <c r="AX82" s="39" t="str">
        <f>IF(Table_8_UK!I82=0,"zero",RIGHT(Table_8_UK!I82,1))</f>
        <v>6</v>
      </c>
      <c r="AY82" s="39" t="str">
        <f>IF(Table_8_UK!J82=0,"zero",RIGHT(Table_8_UK!J82,1))</f>
        <v>9</v>
      </c>
      <c r="AZ82" s="39" t="str">
        <f>IF(Table_8_UK!K82=0,"zero",RIGHT(Table_8_UK!K82,1))</f>
        <v>/</v>
      </c>
      <c r="BA82" s="39" t="str">
        <f>IF(Table_8_UK!L82=0,"zero",RIGHT(Table_8_UK!L82,1))</f>
        <v>7</v>
      </c>
      <c r="BB82" s="39" t="str">
        <f>IF(Table_8_UK!M82=0,"zero",RIGHT(Table_8_UK!M82,1))</f>
        <v>3</v>
      </c>
      <c r="BC82" s="148" t="str">
        <f>IF(Table_8_UK!N82=0,"zero",RIGHT(Table_8_UK!N82,1))</f>
        <v>/</v>
      </c>
    </row>
    <row r="83" spans="40:55" x14ac:dyDescent="0.3">
      <c r="AN83" s="17" t="str">
        <f>IF(Table_6_UK!H83=0,"zero",RIGHT(Table_6_UK!H83,1))</f>
        <v>zero</v>
      </c>
      <c r="AO83" s="39" t="str">
        <f>IF(Table_6_UK!I83=0,"zero",RIGHT(Table_6_UK!I83,1))</f>
        <v>zero</v>
      </c>
      <c r="AP83" s="39" t="str">
        <f>IF(Table_6_UK!J83=0,"zero",RIGHT(Table_6_UK!J83,1))</f>
        <v>zero</v>
      </c>
      <c r="AQ83" s="148" t="str">
        <f>IF(Table_6_UK!K83=0,"zero",RIGHT(Table_6_UK!K83,1))</f>
        <v>zero</v>
      </c>
      <c r="AW83" s="17" t="str">
        <f>IF(Table_8_UK!H83=0,"zero",RIGHT(Table_8_UK!H83,1))</f>
        <v>1</v>
      </c>
      <c r="AX83" s="39" t="str">
        <f>IF(Table_8_UK!I83=0,"zero",RIGHT(Table_8_UK!I83,1))</f>
        <v>4</v>
      </c>
      <c r="AY83" s="39" t="str">
        <f>IF(Table_8_UK!J83=0,"zero",RIGHT(Table_8_UK!J83,1))</f>
        <v>5</v>
      </c>
      <c r="AZ83" s="39" t="str">
        <f>IF(Table_8_UK!K83=0,"zero",RIGHT(Table_8_UK!K83,1))</f>
        <v>/</v>
      </c>
      <c r="BA83" s="39" t="str">
        <f>IF(Table_8_UK!L83=0,"zero",RIGHT(Table_8_UK!L83,1))</f>
        <v>3</v>
      </c>
      <c r="BB83" s="39" t="str">
        <f>IF(Table_8_UK!M83=0,"zero",RIGHT(Table_8_UK!M83,1))</f>
        <v>8</v>
      </c>
      <c r="BC83" s="148" t="str">
        <f>IF(Table_8_UK!N83=0,"zero",RIGHT(Table_8_UK!N83,1))</f>
        <v>/</v>
      </c>
    </row>
    <row r="84" spans="40:55" x14ac:dyDescent="0.3">
      <c r="AN84" s="161" t="str">
        <f>IF(Table_6_UK!H84=0,"zero",RIGHT(Table_6_UK!H84,1))</f>
        <v>/</v>
      </c>
      <c r="AO84" s="163" t="str">
        <f>IF(Table_6_UK!I84=0,"zero",RIGHT(Table_6_UK!I84,1))</f>
        <v>/</v>
      </c>
      <c r="AP84" s="163" t="str">
        <f>IF(Table_6_UK!J84=0,"zero",RIGHT(Table_6_UK!J84,1))</f>
        <v>/</v>
      </c>
      <c r="AQ84" s="162" t="str">
        <f>IF(Table_6_UK!K84=0,"zero",RIGHT(Table_6_UK!K84,1))</f>
        <v>3</v>
      </c>
      <c r="AW84" s="17" t="str">
        <f>IF(Table_8_UK!H84=0,"zero",RIGHT(Table_8_UK!H84,1))</f>
        <v>6</v>
      </c>
      <c r="AX84" s="39" t="str">
        <f>IF(Table_8_UK!I84=0,"zero",RIGHT(Table_8_UK!I84,1))</f>
        <v>4</v>
      </c>
      <c r="AY84" s="39" t="str">
        <f>IF(Table_8_UK!J84=0,"zero",RIGHT(Table_8_UK!J84,1))</f>
        <v>0</v>
      </c>
      <c r="AZ84" s="39" t="str">
        <f>IF(Table_8_UK!K84=0,"zero",RIGHT(Table_8_UK!K84,1))</f>
        <v>/</v>
      </c>
      <c r="BA84" s="39" t="str">
        <f>IF(Table_8_UK!L84=0,"zero",RIGHT(Table_8_UK!L84,1))</f>
        <v>4</v>
      </c>
      <c r="BB84" s="39" t="str">
        <f>IF(Table_8_UK!M84=0,"zero",RIGHT(Table_8_UK!M84,1))</f>
        <v>9</v>
      </c>
      <c r="BC84" s="148" t="str">
        <f>IF(Table_8_UK!N84=0,"zero",RIGHT(Table_8_UK!N84,1))</f>
        <v>/</v>
      </c>
    </row>
    <row r="85" spans="40:55" x14ac:dyDescent="0.3">
      <c r="AW85" s="17" t="str">
        <f>IF(Table_8_UK!H85=0,"zero",RIGHT(Table_8_UK!H85,1))</f>
        <v>2</v>
      </c>
      <c r="AX85" s="39" t="str">
        <f>IF(Table_8_UK!I85=0,"zero",RIGHT(Table_8_UK!I85,1))</f>
        <v>4</v>
      </c>
      <c r="AY85" s="39" t="str">
        <f>IF(Table_8_UK!J85=0,"zero",RIGHT(Table_8_UK!J85,1))</f>
        <v>6</v>
      </c>
      <c r="AZ85" s="39" t="str">
        <f>IF(Table_8_UK!K85=0,"zero",RIGHT(Table_8_UK!K85,1))</f>
        <v>/</v>
      </c>
      <c r="BA85" s="39" t="str">
        <f>IF(Table_8_UK!L85=0,"zero",RIGHT(Table_8_UK!L85,1))</f>
        <v>7</v>
      </c>
      <c r="BB85" s="39" t="str">
        <f>IF(Table_8_UK!M85=0,"zero",RIGHT(Table_8_UK!M85,1))</f>
        <v>0</v>
      </c>
      <c r="BC85" s="148" t="str">
        <f>IF(Table_8_UK!N85=0,"zero",RIGHT(Table_8_UK!N85,1))</f>
        <v>/</v>
      </c>
    </row>
    <row r="86" spans="40:55" x14ac:dyDescent="0.3">
      <c r="AW86" s="17" t="str">
        <f>IF(Table_8_UK!H86=0,"zero",RIGHT(Table_8_UK!H86,1))</f>
        <v>2</v>
      </c>
      <c r="AX86" s="39" t="str">
        <f>IF(Table_8_UK!I86=0,"zero",RIGHT(Table_8_UK!I86,1))</f>
        <v>9</v>
      </c>
      <c r="AY86" s="39" t="str">
        <f>IF(Table_8_UK!J86=0,"zero",RIGHT(Table_8_UK!J86,1))</f>
        <v>1</v>
      </c>
      <c r="AZ86" s="39" t="str">
        <f>IF(Table_8_UK!K86=0,"zero",RIGHT(Table_8_UK!K86,1))</f>
        <v>/</v>
      </c>
      <c r="BA86" s="39" t="str">
        <f>IF(Table_8_UK!L86=0,"zero",RIGHT(Table_8_UK!L86,1))</f>
        <v>3</v>
      </c>
      <c r="BB86" s="39" t="str">
        <f>IF(Table_8_UK!M86=0,"zero",RIGHT(Table_8_UK!M86,1))</f>
        <v>zero</v>
      </c>
      <c r="BC86" s="148" t="str">
        <f>IF(Table_8_UK!N86=0,"zero",RIGHT(Table_8_UK!N86,1))</f>
        <v>/</v>
      </c>
    </row>
    <row r="87" spans="40:55" x14ac:dyDescent="0.3">
      <c r="AW87" s="17" t="str">
        <f>IF(Table_8_UK!H87=0,"zero",RIGHT(Table_8_UK!H87,1))</f>
        <v>3</v>
      </c>
      <c r="AX87" s="39" t="str">
        <f>IF(Table_8_UK!I87=0,"zero",RIGHT(Table_8_UK!I87,1))</f>
        <v>4</v>
      </c>
      <c r="AY87" s="39" t="str">
        <f>IF(Table_8_UK!J87=0,"zero",RIGHT(Table_8_UK!J87,1))</f>
        <v>7</v>
      </c>
      <c r="AZ87" s="39" t="str">
        <f>IF(Table_8_UK!K87=0,"zero",RIGHT(Table_8_UK!K87,1))</f>
        <v>/</v>
      </c>
      <c r="BA87" s="39" t="str">
        <f>IF(Table_8_UK!L87=0,"zero",RIGHT(Table_8_UK!L87,1))</f>
        <v>2</v>
      </c>
      <c r="BB87" s="39" t="str">
        <f>IF(Table_8_UK!M87=0,"zero",RIGHT(Table_8_UK!M87,1))</f>
        <v>6</v>
      </c>
      <c r="BC87" s="148" t="str">
        <f>IF(Table_8_UK!N87=0,"zero",RIGHT(Table_8_UK!N87,1))</f>
        <v>/</v>
      </c>
    </row>
    <row r="88" spans="40:55" x14ac:dyDescent="0.3">
      <c r="AW88" s="17" t="str">
        <f>IF(Table_8_UK!H88=0,"zero",RIGHT(Table_8_UK!H88,1))</f>
        <v>9</v>
      </c>
      <c r="AX88" s="39" t="str">
        <f>IF(Table_8_UK!I88=0,"zero",RIGHT(Table_8_UK!I88,1))</f>
        <v>3</v>
      </c>
      <c r="AY88" s="39" t="str">
        <f>IF(Table_8_UK!J88=0,"zero",RIGHT(Table_8_UK!J88,1))</f>
        <v>2</v>
      </c>
      <c r="AZ88" s="39" t="str">
        <f>IF(Table_8_UK!K88=0,"zero",RIGHT(Table_8_UK!K88,1))</f>
        <v>/</v>
      </c>
      <c r="BA88" s="39" t="str">
        <f>IF(Table_8_UK!L88=0,"zero",RIGHT(Table_8_UK!L88,1))</f>
        <v>3</v>
      </c>
      <c r="BB88" s="39" t="str">
        <f>IF(Table_8_UK!M88=0,"zero",RIGHT(Table_8_UK!M88,1))</f>
        <v>2</v>
      </c>
      <c r="BC88" s="148" t="str">
        <f>IF(Table_8_UK!N88=0,"zero",RIGHT(Table_8_UK!N88,1))</f>
        <v>/</v>
      </c>
    </row>
    <row r="89" spans="40:55" x14ac:dyDescent="0.3">
      <c r="AW89" s="17" t="str">
        <f>IF(Table_8_UK!H89=0,"zero",RIGHT(Table_8_UK!H89,1))</f>
        <v>5</v>
      </c>
      <c r="AX89" s="39" t="str">
        <f>IF(Table_8_UK!I89=0,"zero",RIGHT(Table_8_UK!I89,1))</f>
        <v>4</v>
      </c>
      <c r="AY89" s="39" t="str">
        <f>IF(Table_8_UK!J89=0,"zero",RIGHT(Table_8_UK!J89,1))</f>
        <v>9</v>
      </c>
      <c r="AZ89" s="39" t="str">
        <f>IF(Table_8_UK!K89=0,"zero",RIGHT(Table_8_UK!K89,1))</f>
        <v>/</v>
      </c>
      <c r="BA89" s="39" t="str">
        <f>IF(Table_8_UK!L89=0,"zero",RIGHT(Table_8_UK!L89,1))</f>
        <v>5</v>
      </c>
      <c r="BB89" s="39" t="str">
        <f>IF(Table_8_UK!M89=0,"zero",RIGHT(Table_8_UK!M89,1))</f>
        <v>2</v>
      </c>
      <c r="BC89" s="148" t="str">
        <f>IF(Table_8_UK!N89=0,"zero",RIGHT(Table_8_UK!N89,1))</f>
        <v>/</v>
      </c>
    </row>
    <row r="90" spans="40:55" x14ac:dyDescent="0.3">
      <c r="AW90" s="17" t="str">
        <f>IF(Table_8_UK!H90=0,"zero",RIGHT(Table_8_UK!H90,1))</f>
        <v>9</v>
      </c>
      <c r="AX90" s="39" t="str">
        <f>IF(Table_8_UK!I90=0,"zero",RIGHT(Table_8_UK!I90,1))</f>
        <v>7</v>
      </c>
      <c r="AY90" s="39" t="str">
        <f>IF(Table_8_UK!J90=0,"zero",RIGHT(Table_8_UK!J90,1))</f>
        <v>6</v>
      </c>
      <c r="AZ90" s="39" t="str">
        <f>IF(Table_8_UK!K90=0,"zero",RIGHT(Table_8_UK!K90,1))</f>
        <v>/</v>
      </c>
      <c r="BA90" s="39" t="str">
        <f>IF(Table_8_UK!L90=0,"zero",RIGHT(Table_8_UK!L90,1))</f>
        <v>9</v>
      </c>
      <c r="BB90" s="39" t="str">
        <f>IF(Table_8_UK!M90=0,"zero",RIGHT(Table_8_UK!M90,1))</f>
        <v>0</v>
      </c>
      <c r="BC90" s="148" t="str">
        <f>IF(Table_8_UK!N90=0,"zero",RIGHT(Table_8_UK!N90,1))</f>
        <v>/</v>
      </c>
    </row>
    <row r="91" spans="40:55" x14ac:dyDescent="0.3">
      <c r="AW91" s="17" t="str">
        <f>IF(Table_8_UK!H91=0,"zero",RIGHT(Table_8_UK!H91,1))</f>
        <v>5</v>
      </c>
      <c r="AX91" s="39" t="str">
        <f>IF(Table_8_UK!I91=0,"zero",RIGHT(Table_8_UK!I91,1))</f>
        <v>1</v>
      </c>
      <c r="AY91" s="39" t="str">
        <f>IF(Table_8_UK!J91=0,"zero",RIGHT(Table_8_UK!J91,1))</f>
        <v>6</v>
      </c>
      <c r="AZ91" s="39" t="str">
        <f>IF(Table_8_UK!K91=0,"zero",RIGHT(Table_8_UK!K91,1))</f>
        <v>/</v>
      </c>
      <c r="BA91" s="39" t="str">
        <f>IF(Table_8_UK!L91=0,"zero",RIGHT(Table_8_UK!L91,1))</f>
        <v>9</v>
      </c>
      <c r="BB91" s="39" t="str">
        <f>IF(Table_8_UK!M91=0,"zero",RIGHT(Table_8_UK!M91,1))</f>
        <v>zero</v>
      </c>
      <c r="BC91" s="148" t="str">
        <f>IF(Table_8_UK!N91=0,"zero",RIGHT(Table_8_UK!N91,1))</f>
        <v>/</v>
      </c>
    </row>
    <row r="92" spans="40:55" x14ac:dyDescent="0.3">
      <c r="AW92" s="17" t="str">
        <f>IF(Table_8_UK!H92=0,"zero",RIGHT(Table_8_UK!H92,1))</f>
        <v>9</v>
      </c>
      <c r="AX92" s="39" t="str">
        <f>IF(Table_8_UK!I92=0,"zero",RIGHT(Table_8_UK!I92,1))</f>
        <v>4</v>
      </c>
      <c r="AY92" s="39" t="str">
        <f>IF(Table_8_UK!J92=0,"zero",RIGHT(Table_8_UK!J92,1))</f>
        <v>3</v>
      </c>
      <c r="AZ92" s="39" t="str">
        <f>IF(Table_8_UK!K92=0,"zero",RIGHT(Table_8_UK!K92,1))</f>
        <v>/</v>
      </c>
      <c r="BA92" s="39" t="str">
        <f>IF(Table_8_UK!L92=0,"zero",RIGHT(Table_8_UK!L92,1))</f>
        <v>1</v>
      </c>
      <c r="BB92" s="39" t="str">
        <f>IF(Table_8_UK!M92=0,"zero",RIGHT(Table_8_UK!M92,1))</f>
        <v>zero</v>
      </c>
      <c r="BC92" s="148" t="str">
        <f>IF(Table_8_UK!N92=0,"zero",RIGHT(Table_8_UK!N92,1))</f>
        <v>/</v>
      </c>
    </row>
    <row r="93" spans="40:55" x14ac:dyDescent="0.3">
      <c r="AW93" s="17" t="str">
        <f>IF(Table_8_UK!H93=0,"zero",RIGHT(Table_8_UK!H93,1))</f>
        <v>7</v>
      </c>
      <c r="AX93" s="39" t="str">
        <f>IF(Table_8_UK!I93=0,"zero",RIGHT(Table_8_UK!I93,1))</f>
        <v>6</v>
      </c>
      <c r="AY93" s="39" t="str">
        <f>IF(Table_8_UK!J93=0,"zero",RIGHT(Table_8_UK!J93,1))</f>
        <v>3</v>
      </c>
      <c r="AZ93" s="39" t="str">
        <f>IF(Table_8_UK!K93=0,"zero",RIGHT(Table_8_UK!K93,1))</f>
        <v>/</v>
      </c>
      <c r="BA93" s="39" t="str">
        <f>IF(Table_8_UK!L93=0,"zero",RIGHT(Table_8_UK!L93,1))</f>
        <v>7</v>
      </c>
      <c r="BB93" s="39" t="str">
        <f>IF(Table_8_UK!M93=0,"zero",RIGHT(Table_8_UK!M93,1))</f>
        <v>zero</v>
      </c>
      <c r="BC93" s="148" t="str">
        <f>IF(Table_8_UK!N93=0,"zero",RIGHT(Table_8_UK!N93,1))</f>
        <v>/</v>
      </c>
    </row>
    <row r="94" spans="40:55" x14ac:dyDescent="0.3">
      <c r="AW94" s="17" t="str">
        <f>IF(Table_8_UK!H94=0,"zero",RIGHT(Table_8_UK!H94,1))</f>
        <v>5</v>
      </c>
      <c r="AX94" s="39" t="str">
        <f>IF(Table_8_UK!I94=0,"zero",RIGHT(Table_8_UK!I94,1))</f>
        <v>7</v>
      </c>
      <c r="AY94" s="39" t="str">
        <f>IF(Table_8_UK!J94=0,"zero",RIGHT(Table_8_UK!J94,1))</f>
        <v>2</v>
      </c>
      <c r="AZ94" s="39" t="str">
        <f>IF(Table_8_UK!K94=0,"zero",RIGHT(Table_8_UK!K94,1))</f>
        <v>/</v>
      </c>
      <c r="BA94" s="39" t="str">
        <f>IF(Table_8_UK!L94=0,"zero",RIGHT(Table_8_UK!L94,1))</f>
        <v>3</v>
      </c>
      <c r="BB94" s="39" t="str">
        <f>IF(Table_8_UK!M94=0,"zero",RIGHT(Table_8_UK!M94,1))</f>
        <v>zero</v>
      </c>
      <c r="BC94" s="148" t="str">
        <f>IF(Table_8_UK!N94=0,"zero",RIGHT(Table_8_UK!N94,1))</f>
        <v>/</v>
      </c>
    </row>
    <row r="95" spans="40:55" x14ac:dyDescent="0.3">
      <c r="AW95" s="17" t="str">
        <f>IF(Table_8_UK!H95=0,"zero",RIGHT(Table_8_UK!H95,1))</f>
        <v>1</v>
      </c>
      <c r="AX95" s="39" t="str">
        <f>IF(Table_8_UK!I95=0,"zero",RIGHT(Table_8_UK!I95,1))</f>
        <v>0</v>
      </c>
      <c r="AY95" s="39" t="str">
        <f>IF(Table_8_UK!J95=0,"zero",RIGHT(Table_8_UK!J95,1))</f>
        <v>1</v>
      </c>
      <c r="AZ95" s="39" t="str">
        <f>IF(Table_8_UK!K95=0,"zero",RIGHT(Table_8_UK!K95,1))</f>
        <v>/</v>
      </c>
      <c r="BA95" s="39" t="str">
        <f>IF(Table_8_UK!L95=0,"zero",RIGHT(Table_8_UK!L95,1))</f>
        <v>8</v>
      </c>
      <c r="BB95" s="39" t="str">
        <f>IF(Table_8_UK!M95=0,"zero",RIGHT(Table_8_UK!M95,1))</f>
        <v>zero</v>
      </c>
      <c r="BC95" s="148" t="str">
        <f>IF(Table_8_UK!N95=0,"zero",RIGHT(Table_8_UK!N95,1))</f>
        <v>/</v>
      </c>
    </row>
    <row r="96" spans="40:55" x14ac:dyDescent="0.3">
      <c r="AW96" s="17" t="str">
        <f>IF(Table_8_UK!H96=0,"zero",RIGHT(Table_8_UK!H96,1))</f>
        <v>8</v>
      </c>
      <c r="AX96" s="39" t="str">
        <f>IF(Table_8_UK!I96=0,"zero",RIGHT(Table_8_UK!I96,1))</f>
        <v>9</v>
      </c>
      <c r="AY96" s="39" t="str">
        <f>IF(Table_8_UK!J96=0,"zero",RIGHT(Table_8_UK!J96,1))</f>
        <v>7</v>
      </c>
      <c r="AZ96" s="39" t="str">
        <f>IF(Table_8_UK!K96=0,"zero",RIGHT(Table_8_UK!K96,1))</f>
        <v>/</v>
      </c>
      <c r="BA96" s="39" t="str">
        <f>IF(Table_8_UK!L96=0,"zero",RIGHT(Table_8_UK!L96,1))</f>
        <v>1</v>
      </c>
      <c r="BB96" s="39" t="str">
        <f>IF(Table_8_UK!M96=0,"zero",RIGHT(Table_8_UK!M96,1))</f>
        <v>2</v>
      </c>
      <c r="BC96" s="148" t="str">
        <f>IF(Table_8_UK!N96=0,"zero",RIGHT(Table_8_UK!N96,1))</f>
        <v>/</v>
      </c>
    </row>
    <row r="97" spans="1:56" x14ac:dyDescent="0.3">
      <c r="AW97" s="17" t="str">
        <f>IF(Table_8_UK!H97=0,"zero",RIGHT(Table_8_UK!H97,1))</f>
        <v>1</v>
      </c>
      <c r="AX97" s="39" t="str">
        <f>IF(Table_8_UK!I97=0,"zero",RIGHT(Table_8_UK!I97,1))</f>
        <v>2</v>
      </c>
      <c r="AY97" s="39" t="str">
        <f>IF(Table_8_UK!J97=0,"zero",RIGHT(Table_8_UK!J97,1))</f>
        <v>3</v>
      </c>
      <c r="AZ97" s="39" t="str">
        <f>IF(Table_8_UK!K97=0,"zero",RIGHT(Table_8_UK!K97,1))</f>
        <v>/</v>
      </c>
      <c r="BA97" s="39" t="str">
        <f>IF(Table_8_UK!L97=0,"zero",RIGHT(Table_8_UK!L97,1))</f>
        <v>2</v>
      </c>
      <c r="BB97" s="39" t="str">
        <f>IF(Table_8_UK!M97=0,"zero",RIGHT(Table_8_UK!M97,1))</f>
        <v>1</v>
      </c>
      <c r="BC97" s="148" t="str">
        <f>IF(Table_8_UK!N97=0,"zero",RIGHT(Table_8_UK!N97,1))</f>
        <v>/</v>
      </c>
    </row>
    <row r="98" spans="1:56" x14ac:dyDescent="0.3">
      <c r="AW98" s="17" t="str">
        <f>IF(Table_8_UK!H98=0,"zero",RIGHT(Table_8_UK!H98,1))</f>
        <v>zero</v>
      </c>
      <c r="AX98" s="39" t="str">
        <f>IF(Table_8_UK!I98=0,"zero",RIGHT(Table_8_UK!I98,1))</f>
        <v>zero</v>
      </c>
      <c r="AY98" s="39" t="str">
        <f>IF(Table_8_UK!J98=0,"zero",RIGHT(Table_8_UK!J98,1))</f>
        <v>zero</v>
      </c>
      <c r="AZ98" s="39" t="str">
        <f>IF(Table_8_UK!K98=0,"zero",RIGHT(Table_8_UK!K98,1))</f>
        <v>zero</v>
      </c>
      <c r="BA98" s="39" t="str">
        <f>IF(Table_8_UK!L98=0,"zero",RIGHT(Table_8_UK!L98,1))</f>
        <v>zero</v>
      </c>
      <c r="BB98" s="39" t="str">
        <f>IF(Table_8_UK!M98=0,"zero",RIGHT(Table_8_UK!M98,1))</f>
        <v>zero</v>
      </c>
      <c r="BC98" s="148" t="str">
        <f>IF(Table_8_UK!N98=0,"zero",RIGHT(Table_8_UK!N98,1))</f>
        <v>zero</v>
      </c>
    </row>
    <row r="99" spans="1:56" x14ac:dyDescent="0.3">
      <c r="AW99" s="17" t="str">
        <f>IF(Table_8_UK!H99=0,"zero",RIGHT(Table_8_UK!H99,1))</f>
        <v>zero</v>
      </c>
      <c r="AX99" s="39" t="str">
        <f>IF(Table_8_UK!I99=0,"zero",RIGHT(Table_8_UK!I99,1))</f>
        <v>zero</v>
      </c>
      <c r="AY99" s="39" t="str">
        <f>IF(Table_8_UK!J99=0,"zero",RIGHT(Table_8_UK!J99,1))</f>
        <v>zero</v>
      </c>
      <c r="AZ99" s="39" t="str">
        <f>IF(Table_8_UK!K99=0,"zero",RIGHT(Table_8_UK!K99,1))</f>
        <v>zero</v>
      </c>
      <c r="BA99" s="39" t="str">
        <f>IF(Table_8_UK!L99=0,"zero",RIGHT(Table_8_UK!L99,1))</f>
        <v>zero</v>
      </c>
      <c r="BB99" s="39" t="str">
        <f>IF(Table_8_UK!M99=0,"zero",RIGHT(Table_8_UK!M99,1))</f>
        <v>zero</v>
      </c>
      <c r="BC99" s="148" t="str">
        <f>IF(Table_8_UK!N99=0,"zero",RIGHT(Table_8_UK!N99,1))</f>
        <v>zero</v>
      </c>
    </row>
    <row r="100" spans="1:56" x14ac:dyDescent="0.3">
      <c r="AW100" s="17" t="str">
        <f>IF(Table_8_UK!H100=0,"zero",RIGHT(Table_8_UK!H100,1))</f>
        <v>zero</v>
      </c>
      <c r="AX100" s="39" t="str">
        <f>IF(Table_8_UK!I100=0,"zero",RIGHT(Table_8_UK!I100,1))</f>
        <v>9</v>
      </c>
      <c r="AY100" s="39" t="str">
        <f>IF(Table_8_UK!J100=0,"zero",RIGHT(Table_8_UK!J100,1))</f>
        <v>9</v>
      </c>
      <c r="AZ100" s="39" t="str">
        <f>IF(Table_8_UK!K100=0,"zero",RIGHT(Table_8_UK!K100,1))</f>
        <v>/</v>
      </c>
      <c r="BA100" s="39" t="str">
        <f>IF(Table_8_UK!L100=0,"zero",RIGHT(Table_8_UK!L100,1))</f>
        <v>zero</v>
      </c>
      <c r="BB100" s="39" t="str">
        <f>IF(Table_8_UK!M100=0,"zero",RIGHT(Table_8_UK!M100,1))</f>
        <v>/</v>
      </c>
      <c r="BC100" s="148" t="str">
        <f>IF(Table_8_UK!N100=0,"zero",RIGHT(Table_8_UK!N100,1))</f>
        <v>5</v>
      </c>
    </row>
    <row r="101" spans="1:56" x14ac:dyDescent="0.3">
      <c r="AW101" s="17" t="str">
        <f>IF(Table_8_UK!H101=0,"zero",RIGHT(Table_8_UK!H101,1))</f>
        <v>3</v>
      </c>
      <c r="AX101" s="39" t="str">
        <f>IF(Table_8_UK!I101=0,"zero",RIGHT(Table_8_UK!I101,1))</f>
        <v>8</v>
      </c>
      <c r="AY101" s="39" t="str">
        <f>IF(Table_8_UK!J101=0,"zero",RIGHT(Table_8_UK!J101,1))</f>
        <v>5</v>
      </c>
      <c r="AZ101" s="39" t="str">
        <f>IF(Table_8_UK!K101=0,"zero",RIGHT(Table_8_UK!K101,1))</f>
        <v>zero</v>
      </c>
      <c r="BA101" s="39" t="str">
        <f>IF(Table_8_UK!L101=0,"zero",RIGHT(Table_8_UK!L101,1))</f>
        <v>5</v>
      </c>
      <c r="BB101" s="39" t="str">
        <f>IF(Table_8_UK!M101=0,"zero",RIGHT(Table_8_UK!M101,1))</f>
        <v>zero</v>
      </c>
      <c r="BC101" s="148" t="str">
        <f>IF(Table_8_UK!N101=0,"zero",RIGHT(Table_8_UK!N101,1))</f>
        <v>5</v>
      </c>
    </row>
    <row r="102" spans="1:56" x14ac:dyDescent="0.3">
      <c r="AW102" s="17" t="str">
        <f>IF(Table_8_UK!H102=0,"zero",RIGHT(Table_8_UK!H102,1))</f>
        <v>3</v>
      </c>
      <c r="AX102" s="39" t="str">
        <f>IF(Table_8_UK!I102=0,"zero",RIGHT(Table_8_UK!I102,1))</f>
        <v>1</v>
      </c>
      <c r="AY102" s="39" t="str">
        <f>IF(Table_8_UK!J102=0,"zero",RIGHT(Table_8_UK!J102,1))</f>
        <v>4</v>
      </c>
      <c r="AZ102" s="39" t="str">
        <f>IF(Table_8_UK!K102=0,"zero",RIGHT(Table_8_UK!K102,1))</f>
        <v>zero</v>
      </c>
      <c r="BA102" s="39" t="str">
        <f>IF(Table_8_UK!L102=0,"zero",RIGHT(Table_8_UK!L102,1))</f>
        <v>5</v>
      </c>
      <c r="BB102" s="39" t="str">
        <f>IF(Table_8_UK!M102=0,"zero",RIGHT(Table_8_UK!M102,1))</f>
        <v>zero</v>
      </c>
      <c r="BC102" s="148" t="str">
        <f>IF(Table_8_UK!N102=0,"zero",RIGHT(Table_8_UK!N102,1))</f>
        <v>0</v>
      </c>
    </row>
    <row r="103" spans="1:56" x14ac:dyDescent="0.3">
      <c r="AW103" s="17" t="str">
        <f>IF(Table_8_UK!H103=0,"zero",RIGHT(Table_8_UK!H103,1))</f>
        <v>zero</v>
      </c>
      <c r="AX103" s="39" t="str">
        <f>IF(Table_8_UK!I103=0,"zero",RIGHT(Table_8_UK!I103,1))</f>
        <v>zero</v>
      </c>
      <c r="AY103" s="39" t="str">
        <f>IF(Table_8_UK!J103=0,"zero",RIGHT(Table_8_UK!J103,1))</f>
        <v>zero</v>
      </c>
      <c r="AZ103" s="39" t="str">
        <f>IF(Table_8_UK!K103=0,"zero",RIGHT(Table_8_UK!K103,1))</f>
        <v>zero</v>
      </c>
      <c r="BA103" s="39" t="str">
        <f>IF(Table_8_UK!L103=0,"zero",RIGHT(Table_8_UK!L103,1))</f>
        <v>zero</v>
      </c>
      <c r="BB103" s="39" t="str">
        <f>IF(Table_8_UK!M103=0,"zero",RIGHT(Table_8_UK!M103,1))</f>
        <v>zero</v>
      </c>
      <c r="BC103" s="148" t="str">
        <f>IF(Table_8_UK!N103=0,"zero",RIGHT(Table_8_UK!N103,1))</f>
        <v>zero</v>
      </c>
    </row>
    <row r="104" spans="1:56" x14ac:dyDescent="0.3">
      <c r="AW104" s="161" t="str">
        <f>IF(Table_8_UK!H104=0,"zero",RIGHT(Table_8_UK!H104,1))</f>
        <v>6</v>
      </c>
      <c r="AX104" s="163" t="str">
        <f>IF(Table_8_UK!I104=0,"zero",RIGHT(Table_8_UK!I104,1))</f>
        <v>8</v>
      </c>
      <c r="AY104" s="163" t="str">
        <f>IF(Table_8_UK!J104=0,"zero",RIGHT(Table_8_UK!J104,1))</f>
        <v>4</v>
      </c>
      <c r="AZ104" s="163" t="str">
        <f>IF(Table_8_UK!K104=0,"zero",RIGHT(Table_8_UK!K104,1))</f>
        <v>zero</v>
      </c>
      <c r="BA104" s="163" t="str">
        <f>IF(Table_8_UK!L104=0,"zero",RIGHT(Table_8_UK!L104,1))</f>
        <v>1</v>
      </c>
      <c r="BB104" s="163" t="str">
        <f>IF(Table_8_UK!M104=0,"zero",RIGHT(Table_8_UK!M104,1))</f>
        <v>0</v>
      </c>
      <c r="BC104" s="162" t="str">
        <f>IF(Table_8_UK!N104=0,"zero",RIGHT(Table_8_UK!N104,1))</f>
        <v>0</v>
      </c>
    </row>
    <row r="110" spans="1:56" s="39" customFormat="1" x14ac:dyDescent="0.3"/>
    <row r="111" spans="1:56" s="164" customFormat="1" x14ac:dyDescent="0.3">
      <c r="C111" s="164" t="s">
        <v>530</v>
      </c>
      <c r="E111" s="164" t="s">
        <v>531</v>
      </c>
      <c r="K111" s="164" t="s">
        <v>532</v>
      </c>
      <c r="M111" s="164" t="s">
        <v>533</v>
      </c>
      <c r="O111" s="164" t="s">
        <v>534</v>
      </c>
      <c r="Q111" s="164" t="s">
        <v>535</v>
      </c>
      <c r="AN111" s="164" t="s">
        <v>536</v>
      </c>
      <c r="AR111" s="164" t="s">
        <v>537</v>
      </c>
      <c r="AS111" s="164" t="s">
        <v>538</v>
      </c>
      <c r="AT111" s="164" t="s">
        <v>539</v>
      </c>
      <c r="AU111" s="164" t="s">
        <v>540</v>
      </c>
      <c r="AV111" s="164" t="s">
        <v>541</v>
      </c>
      <c r="AW111" s="164" t="s">
        <v>542</v>
      </c>
      <c r="BD111" s="164" t="s">
        <v>543</v>
      </c>
    </row>
    <row r="112" spans="1:56" x14ac:dyDescent="0.3">
      <c r="A112" s="132" t="s">
        <v>526</v>
      </c>
      <c r="B112" s="130" t="s">
        <v>527</v>
      </c>
      <c r="C112" s="39" t="s">
        <v>544</v>
      </c>
      <c r="E112" s="39" t="s">
        <v>545</v>
      </c>
      <c r="K112" s="39" t="s">
        <v>546</v>
      </c>
      <c r="M112" s="39" t="s">
        <v>547</v>
      </c>
      <c r="O112" s="39" t="s">
        <v>548</v>
      </c>
      <c r="Q112" s="39" t="s">
        <v>549</v>
      </c>
      <c r="AN112" s="39" t="s">
        <v>550</v>
      </c>
      <c r="AR112" s="39" t="s">
        <v>551</v>
      </c>
      <c r="AS112" s="39" t="s">
        <v>552</v>
      </c>
      <c r="AT112" s="39" t="s">
        <v>553</v>
      </c>
      <c r="AU112" s="39" t="s">
        <v>554</v>
      </c>
      <c r="AV112" s="39" t="s">
        <v>555</v>
      </c>
      <c r="AW112" s="39" t="s">
        <v>556</v>
      </c>
      <c r="BD112" s="39" t="s">
        <v>557</v>
      </c>
    </row>
    <row r="113" spans="1:64" x14ac:dyDescent="0.3">
      <c r="A113" s="39" t="s">
        <v>558</v>
      </c>
      <c r="B113" s="39" t="s">
        <v>559</v>
      </c>
      <c r="C113" s="39">
        <f>COUNTIF(C6:D61,"*0*")</f>
        <v>5</v>
      </c>
      <c r="D113" s="165"/>
      <c r="E113" s="39">
        <f>COUNTIF(E6:J24,"*0*")</f>
        <v>5</v>
      </c>
      <c r="K113" s="39">
        <f>COUNTIF(K6:L63,"*0*")</f>
        <v>5</v>
      </c>
      <c r="M113" s="39">
        <f>COUNTIF(M6:N19,"*0*")</f>
        <v>1</v>
      </c>
      <c r="O113" s="39">
        <f>COUNTIF(O6:P60,"*0*")</f>
        <v>9</v>
      </c>
      <c r="Q113" s="39">
        <f>COUNTIF(Q6:AM65,"*0*")</f>
        <v>36</v>
      </c>
      <c r="AN113" s="39">
        <f>COUNTIF(AN7:AQ84,"*0*")</f>
        <v>0</v>
      </c>
      <c r="AR113" s="39">
        <f>COUNTIF(AR6:AR63,"*0*")</f>
        <v>5</v>
      </c>
      <c r="AS113" s="39">
        <f>COUNTIF(AS6:AS12,"*0*")</f>
        <v>0</v>
      </c>
      <c r="AT113" s="39">
        <f>COUNTIF(AT6:AT16,"*0*")</f>
        <v>0</v>
      </c>
      <c r="AU113" s="39">
        <f>COUNTIF(AU6:AU13,"*0*")</f>
        <v>1</v>
      </c>
      <c r="AV113" s="39">
        <f>COUNTIF(AV6:AV10,"*0*")</f>
        <v>0</v>
      </c>
      <c r="AW113" s="39">
        <f>COUNTIF(AW6:BC104,"*0*")</f>
        <v>33</v>
      </c>
      <c r="BD113" s="39">
        <f>COUNTIF(BE6:BK17,"*0*")</f>
        <v>3</v>
      </c>
    </row>
    <row r="114" spans="1:64" x14ac:dyDescent="0.3">
      <c r="A114" s="39" t="s">
        <v>560</v>
      </c>
      <c r="B114" s="39" t="s">
        <v>561</v>
      </c>
      <c r="C114" s="39">
        <f>COUNTA(C6:D61)</f>
        <v>102</v>
      </c>
      <c r="E114" s="39">
        <f>COUNTA(E6:J24)</f>
        <v>114</v>
      </c>
      <c r="K114" s="39">
        <f>COUNTA(K6:L63)</f>
        <v>116</v>
      </c>
      <c r="M114" s="39">
        <f>COUNTA(M6:N19)</f>
        <v>28</v>
      </c>
      <c r="O114" s="39">
        <f>COUNTA(O6:P60)</f>
        <v>110</v>
      </c>
      <c r="Q114" s="39">
        <f>COUNTA(Q6:AM65)</f>
        <v>1334</v>
      </c>
      <c r="AN114" s="39">
        <f>COUNTA(AN7:AQ84)</f>
        <v>312</v>
      </c>
      <c r="AR114" s="39">
        <f>COUNTA(AR6:AR63)</f>
        <v>58</v>
      </c>
      <c r="AS114" s="39">
        <f>COUNTA(AS6:AS12)</f>
        <v>7</v>
      </c>
      <c r="AT114" s="39">
        <f>COUNTA(AT6:AT16)</f>
        <v>11</v>
      </c>
      <c r="AU114" s="39">
        <f>COUNTA(AU6:AU13)</f>
        <v>8</v>
      </c>
      <c r="AV114" s="39">
        <f>COUNTA(AV6:AV10)</f>
        <v>5</v>
      </c>
      <c r="AW114" s="39">
        <f>COUNTA(AW6:BC104)</f>
        <v>693</v>
      </c>
      <c r="BD114" s="39">
        <f>COUNTA(BE6:BK17)</f>
        <v>84</v>
      </c>
    </row>
    <row r="115" spans="1:64" ht="29.1" customHeight="1" x14ac:dyDescent="0.3">
      <c r="A115" s="134" t="s">
        <v>562</v>
      </c>
      <c r="B115" s="39" t="s">
        <v>563</v>
      </c>
      <c r="C115" s="39">
        <f>COUNTIF(C6:D61,"zero")</f>
        <v>45</v>
      </c>
      <c r="D115"/>
      <c r="E115" s="39">
        <f>COUNTIF(E6:J24,"zero")</f>
        <v>73</v>
      </c>
      <c r="F115"/>
      <c r="G115"/>
      <c r="H115"/>
      <c r="I115"/>
      <c r="J115"/>
      <c r="K115" s="39">
        <f>COUNTIF(K6:L63,"zero")</f>
        <v>60</v>
      </c>
      <c r="L115"/>
      <c r="M115" s="39">
        <f>COUNTIF(M6:N19,"zero")</f>
        <v>18</v>
      </c>
      <c r="N115"/>
      <c r="O115" s="39">
        <f>COUNTIF(O6:P60,"zero")</f>
        <v>44</v>
      </c>
      <c r="P115"/>
      <c r="Q115" s="39">
        <f>COUNTIF(Q6:AM65,"zero")</f>
        <v>859</v>
      </c>
      <c r="R115"/>
      <c r="S115"/>
      <c r="T115"/>
      <c r="U115"/>
      <c r="V115"/>
      <c r="W115"/>
      <c r="X115"/>
      <c r="Y115"/>
      <c r="Z115"/>
      <c r="AA115"/>
      <c r="AB115"/>
      <c r="AC115"/>
      <c r="AD115"/>
      <c r="AE115"/>
      <c r="AF115"/>
      <c r="AG115"/>
      <c r="AH115"/>
      <c r="AI115"/>
      <c r="AJ115"/>
      <c r="AK115"/>
      <c r="AL115"/>
      <c r="AM115"/>
      <c r="AN115" s="39">
        <f>COUNTIF(AN7:AQ84,"zero")</f>
        <v>248</v>
      </c>
      <c r="AO115"/>
      <c r="AP115"/>
      <c r="AQ115"/>
      <c r="AR115" s="39">
        <f>COUNTIF(AR6:AR63,"zero")</f>
        <v>15</v>
      </c>
      <c r="AS115" s="39">
        <f>COUNTIF(AS6:AS12,"zero")</f>
        <v>7</v>
      </c>
      <c r="AT115" s="39">
        <f>COUNTIF(AT6:AT16,"zero")</f>
        <v>11</v>
      </c>
      <c r="AU115" s="39">
        <f>COUNTIF(AU6:AU13,"zero")</f>
        <v>1</v>
      </c>
      <c r="AV115" s="39">
        <f>COUNTIF(AV6:AV10,"zero")</f>
        <v>5</v>
      </c>
      <c r="AW115" s="39">
        <f>COUNTIF(AW6:BC104,"zero")</f>
        <v>179</v>
      </c>
      <c r="AX115"/>
      <c r="AY115"/>
      <c r="AZ115"/>
      <c r="BA115"/>
      <c r="BB115"/>
      <c r="BC115"/>
      <c r="BD115" s="39">
        <f>COUNTIF(BE6:BK17,"zero")</f>
        <v>68</v>
      </c>
      <c r="BE115"/>
      <c r="BF115"/>
      <c r="BG115"/>
      <c r="BH115"/>
      <c r="BI115"/>
      <c r="BJ115"/>
      <c r="BK115"/>
    </row>
    <row r="116" spans="1:64" x14ac:dyDescent="0.3">
      <c r="A116" s="166" t="s">
        <v>564</v>
      </c>
      <c r="B116" s="39" t="s">
        <v>565</v>
      </c>
      <c r="C116" s="167">
        <f>IF(C114-C115=0,0,C113/(C114-C115))</f>
        <v>8.771929824561403E-2</v>
      </c>
      <c r="E116" s="167">
        <f>IF(E114-E115=0,0,E113/(E114-E115))</f>
        <v>0.12195121951219512</v>
      </c>
      <c r="K116" s="167">
        <f>IF(K114-K115=0,0,K113/(K114-K115))</f>
        <v>8.9285714285714288E-2</v>
      </c>
      <c r="M116" s="167">
        <f>IF(M114-M115=0,0,M113/(M114-M115))</f>
        <v>0.1</v>
      </c>
      <c r="O116" s="167">
        <f>IF(O114-O115=0,0,O113/(O114-O115))</f>
        <v>0.13636363636363635</v>
      </c>
      <c r="Q116" s="167">
        <f>IF(Q114-Q115=0,0,Q113/(Q114-Q115))</f>
        <v>7.5789473684210532E-2</v>
      </c>
      <c r="AN116" s="167">
        <f>IF(AN114-AN115=0,0,AN113/(AN114-AN115))</f>
        <v>0</v>
      </c>
      <c r="AR116" s="167">
        <f t="shared" ref="AR116:AW116" si="0">IF(AR114-AR115=0,0,AR113/(AR114-AR115))</f>
        <v>0.11627906976744186</v>
      </c>
      <c r="AS116" s="167">
        <f t="shared" si="0"/>
        <v>0</v>
      </c>
      <c r="AT116" s="167">
        <f t="shared" si="0"/>
        <v>0</v>
      </c>
      <c r="AU116" s="167">
        <f t="shared" si="0"/>
        <v>0.14285714285714285</v>
      </c>
      <c r="AV116" s="167">
        <f t="shared" si="0"/>
        <v>0</v>
      </c>
      <c r="AW116" s="167">
        <f t="shared" si="0"/>
        <v>6.4202334630350189E-2</v>
      </c>
      <c r="BD116" s="167">
        <f>IF(BD114-BD115=0,0,BD113/(BD114-BD115))</f>
        <v>0.1875</v>
      </c>
    </row>
    <row r="117" spans="1:64" ht="29.1" customHeight="1" x14ac:dyDescent="0.3">
      <c r="A117" s="134" t="s">
        <v>566</v>
      </c>
      <c r="B117" s="39" t="s">
        <v>567</v>
      </c>
      <c r="C117" s="39" t="str">
        <f>IF(C116&gt;0.5,"FAIL","PASS")</f>
        <v>PASS</v>
      </c>
      <c r="D117"/>
      <c r="E117" s="39" t="str">
        <f>IF(E116&gt;0.5,"FAIL","PASS")</f>
        <v>PASS</v>
      </c>
      <c r="F117"/>
      <c r="G117"/>
      <c r="H117"/>
      <c r="I117"/>
      <c r="J117"/>
      <c r="K117" s="39" t="str">
        <f>IF(K116&gt;0.5,"FAIL","PASS")</f>
        <v>PASS</v>
      </c>
      <c r="L117"/>
      <c r="M117" s="39" t="str">
        <f>IF(M116&gt;0.5,"FAIL","PASS")</f>
        <v>PASS</v>
      </c>
      <c r="N117"/>
      <c r="O117" s="39" t="str">
        <f>IF(O116&gt;0.5,"FAIL","PASS")</f>
        <v>PASS</v>
      </c>
      <c r="P117"/>
      <c r="Q117" s="39" t="str">
        <f>IF(Q116&gt;0.5,"FAIL","PASS")</f>
        <v>PASS</v>
      </c>
      <c r="R117"/>
      <c r="S117"/>
      <c r="T117"/>
      <c r="U117"/>
      <c r="V117"/>
      <c r="W117"/>
      <c r="X117"/>
      <c r="Y117"/>
      <c r="Z117"/>
      <c r="AA117"/>
      <c r="AB117"/>
      <c r="AC117"/>
      <c r="AD117"/>
      <c r="AE117"/>
      <c r="AF117"/>
      <c r="AG117"/>
      <c r="AH117"/>
      <c r="AI117"/>
      <c r="AJ117"/>
      <c r="AK117"/>
      <c r="AL117"/>
      <c r="AM117"/>
      <c r="AN117" s="39" t="str">
        <f>IF(AN116&gt;0.5,"FAIL","PASS")</f>
        <v>PASS</v>
      </c>
      <c r="AO117"/>
      <c r="AP117"/>
      <c r="AQ117"/>
      <c r="AR117" s="39" t="str">
        <f t="shared" ref="AR117:AW117" si="1">IF(AR116&gt;0.5,"FAIL","PASS")</f>
        <v>PASS</v>
      </c>
      <c r="AS117" s="39" t="str">
        <f t="shared" si="1"/>
        <v>PASS</v>
      </c>
      <c r="AT117" s="39" t="str">
        <f t="shared" si="1"/>
        <v>PASS</v>
      </c>
      <c r="AU117" s="39" t="str">
        <f t="shared" si="1"/>
        <v>PASS</v>
      </c>
      <c r="AV117" s="39" t="str">
        <f t="shared" si="1"/>
        <v>PASS</v>
      </c>
      <c r="AW117" s="39" t="str">
        <f t="shared" si="1"/>
        <v>PASS</v>
      </c>
      <c r="AX117"/>
      <c r="AY117"/>
      <c r="AZ117"/>
      <c r="BA117"/>
      <c r="BB117"/>
      <c r="BC117"/>
      <c r="BD117" s="39" t="str">
        <f>IF(BD116&gt;0.5,"FAIL","PASS")</f>
        <v>PASS</v>
      </c>
      <c r="BE117"/>
      <c r="BF117"/>
      <c r="BG117"/>
      <c r="BH117"/>
      <c r="BI117"/>
      <c r="BJ117"/>
      <c r="BK117"/>
    </row>
    <row r="118" spans="1:64" ht="29.1" customHeight="1" x14ac:dyDescent="0.3">
      <c r="A118" s="134" t="s">
        <v>568</v>
      </c>
      <c r="B118" s="39" t="s">
        <v>569</v>
      </c>
      <c r="C118" s="168" t="str">
        <f>IF(C117="FAIL","Table_1_UK,","")</f>
        <v/>
      </c>
      <c r="D118"/>
      <c r="E118" s="168" t="str">
        <f>IF(E117="FAIL","Table_2_UK,","")</f>
        <v/>
      </c>
      <c r="F118"/>
      <c r="G118"/>
      <c r="H118"/>
      <c r="I118"/>
      <c r="J118"/>
      <c r="K118" s="168" t="str">
        <f>IF(K117="FAIL","Table_3_UK,","")</f>
        <v/>
      </c>
      <c r="L118"/>
      <c r="M118" s="168" t="str">
        <f>IF(M117="FAIL","Table_3_Scotland,","")</f>
        <v/>
      </c>
      <c r="N118"/>
      <c r="O118" s="168" t="str">
        <f>IF(O117="FAIL","Table_4_UK,","")</f>
        <v/>
      </c>
      <c r="P118"/>
      <c r="Q118" s="168" t="str">
        <f>IF(Q117="FAIL","Table_5_UK,","")</f>
        <v/>
      </c>
      <c r="R118"/>
      <c r="S118"/>
      <c r="T118"/>
      <c r="U118"/>
      <c r="V118"/>
      <c r="W118"/>
      <c r="X118"/>
      <c r="Y118"/>
      <c r="Z118"/>
      <c r="AA118"/>
      <c r="AB118"/>
      <c r="AC118"/>
      <c r="AD118"/>
      <c r="AE118"/>
      <c r="AF118"/>
      <c r="AG118"/>
      <c r="AH118"/>
      <c r="AI118"/>
      <c r="AJ118"/>
      <c r="AK118"/>
      <c r="AL118"/>
      <c r="AM118"/>
      <c r="AN118" s="168" t="str">
        <f>IF(AN117="FAIL","Table_6_UK,","")</f>
        <v/>
      </c>
      <c r="AO118"/>
      <c r="AP118"/>
      <c r="AQ118"/>
      <c r="AR118" s="168" t="str">
        <f>IF(AR117="FAIL","Table_7_UK,","")</f>
        <v/>
      </c>
      <c r="AS118" s="168" t="str">
        <f>IF(AS117="FAIL","Table_7_England,","")</f>
        <v/>
      </c>
      <c r="AT118" s="168" t="str">
        <f>IF(AT117="FAIL","Table_7_Wales,","")</f>
        <v/>
      </c>
      <c r="AU118" s="168" t="str">
        <f>IF(AU117="FAIL","Table_7_Scotland,","")</f>
        <v/>
      </c>
      <c r="AV118" s="168" t="str">
        <f>IF(AV117="FAIL","Table_7_N_Ireland,","")</f>
        <v/>
      </c>
      <c r="AW118" s="168" t="str">
        <f>IF(AW117="FAIL","Table_8_UK,","")</f>
        <v/>
      </c>
      <c r="AX118"/>
      <c r="AY118"/>
      <c r="AZ118"/>
      <c r="BA118"/>
      <c r="BB118"/>
      <c r="BC118"/>
      <c r="BD118" s="168" t="str">
        <f>IF(BD117="FAIL","Table_9_UK,","")</f>
        <v/>
      </c>
      <c r="BE118"/>
      <c r="BF118"/>
      <c r="BG118"/>
      <c r="BH118"/>
      <c r="BI118"/>
      <c r="BJ118"/>
      <c r="BK118"/>
    </row>
    <row r="119" spans="1:64" x14ac:dyDescent="0.3">
      <c r="A119" s="169"/>
      <c r="B119" s="169"/>
    </row>
    <row r="120" spans="1:64" x14ac:dyDescent="0.3">
      <c r="B120" s="169"/>
      <c r="C120" s="39">
        <f>IF(C117="FAIL",1,0)</f>
        <v>0</v>
      </c>
      <c r="E120" s="39">
        <f>IF(E117="FAIL",1,0)</f>
        <v>0</v>
      </c>
      <c r="K120" s="39">
        <f>IF(K117="FAIL",1,0)</f>
        <v>0</v>
      </c>
      <c r="M120" s="39">
        <f>IF(M117="FAIL",1,0)</f>
        <v>0</v>
      </c>
      <c r="O120" s="39">
        <f>IF(O117="FAIL",1,0)</f>
        <v>0</v>
      </c>
      <c r="Q120" s="39">
        <f>IF(Q117="FAIL",1,0)</f>
        <v>0</v>
      </c>
      <c r="AN120" s="39">
        <f>IF(AN117="FAIL",1,0)</f>
        <v>0</v>
      </c>
      <c r="AR120" s="39">
        <f t="shared" ref="AR120:AW120" si="2">IF(AR117="FAIL",1,0)</f>
        <v>0</v>
      </c>
      <c r="AS120" s="39">
        <f t="shared" si="2"/>
        <v>0</v>
      </c>
      <c r="AT120" s="39">
        <f t="shared" si="2"/>
        <v>0</v>
      </c>
      <c r="AU120" s="39">
        <f t="shared" si="2"/>
        <v>0</v>
      </c>
      <c r="AV120" s="39">
        <f t="shared" si="2"/>
        <v>0</v>
      </c>
      <c r="AW120" s="39">
        <f t="shared" si="2"/>
        <v>0</v>
      </c>
      <c r="BD120" s="39">
        <f>IF(BD117="FAIL",1,0)</f>
        <v>0</v>
      </c>
      <c r="BL120" s="39">
        <f>SUM(C120:BK120)</f>
        <v>0</v>
      </c>
    </row>
    <row r="121" spans="1:64" x14ac:dyDescent="0.3">
      <c r="B121" s="169"/>
    </row>
  </sheetData>
  <sheetProtection algorithmName="SHA-512" hashValue="p/TBsh3SDMj/3jZkpSoiciaH/VfIKUQ6EI5O9ejhiSK1YbK6GEpSBgWXarrbtUzwfRR3qYbZ8+78c7vRYy4VJA==" saltValue="1347ieBjFxKZ9SLxzrCDCw==" spinCount="100000" sheet="1" objects="1" scenarios="1"/>
  <mergeCells count="1">
    <mergeCell ref="A1: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58"/>
  <sheetViews>
    <sheetView zoomScaleNormal="100" workbookViewId="0">
      <selection activeCell="I9" sqref="I9"/>
    </sheetView>
  </sheetViews>
  <sheetFormatPr defaultColWidth="9.109375" defaultRowHeight="13.2" x14ac:dyDescent="0.25"/>
  <cols>
    <col min="1" max="1" width="9" style="227" customWidth="1"/>
    <col min="2" max="2" width="1.33203125" style="170" customWidth="1"/>
    <col min="3" max="3" width="0.88671875" style="170" customWidth="1"/>
    <col min="4" max="4" width="74.5546875" style="170" customWidth="1"/>
    <col min="5" max="5" width="3.33203125" style="170" hidden="1" customWidth="1"/>
    <col min="6" max="6" width="4.109375" style="170" hidden="1" customWidth="1"/>
    <col min="7" max="7" width="2.6640625" style="170" hidden="1" customWidth="1"/>
    <col min="8" max="9" width="16.33203125" style="170" customWidth="1"/>
    <col min="10" max="10" width="21.109375" style="170" hidden="1" customWidth="1"/>
    <col min="11" max="12" width="14.5546875" style="170" hidden="1" customWidth="1"/>
    <col min="13" max="13" width="53.6640625" style="170" customWidth="1"/>
    <col min="14" max="15" width="9.109375" style="170" customWidth="1"/>
    <col min="16" max="16" width="17.33203125" style="170" bestFit="1" customWidth="1"/>
    <col min="17" max="17" width="10.33203125" style="170" customWidth="1"/>
    <col min="18" max="18" width="9.109375" style="170" customWidth="1"/>
    <col min="19" max="16384" width="9.109375" style="170"/>
  </cols>
  <sheetData>
    <row r="1" spans="1:13" customFormat="1" ht="54" customHeight="1" x14ac:dyDescent="0.3">
      <c r="A1" s="171" t="s">
        <v>570</v>
      </c>
      <c r="B1" s="535" t="s">
        <v>571</v>
      </c>
      <c r="C1" s="535"/>
      <c r="D1" s="535"/>
      <c r="E1" s="535"/>
      <c r="F1" s="535"/>
      <c r="G1" s="535"/>
      <c r="H1" s="172"/>
      <c r="I1" s="536" t="s">
        <v>572</v>
      </c>
      <c r="J1" s="536" t="s">
        <v>573</v>
      </c>
      <c r="L1" s="173"/>
    </row>
    <row r="2" spans="1:13" customFormat="1" ht="44.1" customHeight="1" x14ac:dyDescent="0.3">
      <c r="A2" s="174"/>
      <c r="B2" s="175"/>
      <c r="C2" s="175"/>
      <c r="D2" s="175"/>
      <c r="E2" s="175"/>
      <c r="F2" s="175"/>
      <c r="G2" s="175"/>
      <c r="H2" s="175"/>
      <c r="I2" s="537"/>
      <c r="J2" s="537"/>
      <c r="K2" s="170"/>
      <c r="L2" s="176"/>
      <c r="M2" s="177" t="s">
        <v>574</v>
      </c>
    </row>
    <row r="3" spans="1:13" customFormat="1" ht="30.9" customHeight="1" x14ac:dyDescent="0.3">
      <c r="A3" s="178"/>
      <c r="B3" s="179"/>
      <c r="C3" s="179"/>
      <c r="D3" s="179"/>
      <c r="E3" s="179"/>
      <c r="F3" s="179"/>
      <c r="G3" s="180"/>
      <c r="H3" s="181" t="s">
        <v>575</v>
      </c>
      <c r="I3" s="182" t="s">
        <v>576</v>
      </c>
      <c r="J3" s="182" t="s">
        <v>576</v>
      </c>
      <c r="K3" s="176"/>
      <c r="L3" s="176"/>
      <c r="M3" s="183" t="s">
        <v>577</v>
      </c>
    </row>
    <row r="4" spans="1:13" customFormat="1" ht="28.5" customHeight="1" x14ac:dyDescent="0.3">
      <c r="A4" s="184"/>
      <c r="B4" s="185"/>
      <c r="C4" s="185"/>
      <c r="D4" s="185"/>
      <c r="E4" s="185"/>
      <c r="F4" s="185"/>
      <c r="G4" s="186"/>
      <c r="H4" s="187" t="s">
        <v>578</v>
      </c>
      <c r="I4" s="187" t="s">
        <v>578</v>
      </c>
      <c r="J4" s="187" t="s">
        <v>578</v>
      </c>
      <c r="K4" s="173" t="s">
        <v>578</v>
      </c>
      <c r="L4" s="173" t="s">
        <v>579</v>
      </c>
      <c r="M4" s="188" t="s">
        <v>580</v>
      </c>
    </row>
    <row r="5" spans="1:13" customFormat="1" ht="12.75" customHeight="1" x14ac:dyDescent="0.3">
      <c r="A5" s="189">
        <v>1</v>
      </c>
      <c r="B5" s="190" t="s">
        <v>581</v>
      </c>
      <c r="C5" s="191"/>
      <c r="D5" s="191"/>
      <c r="E5" s="191"/>
      <c r="F5" s="191"/>
      <c r="G5" s="192"/>
      <c r="H5" s="193"/>
      <c r="I5" s="194"/>
      <c r="J5" s="194"/>
      <c r="K5" s="195" t="s">
        <v>582</v>
      </c>
      <c r="L5" s="195" t="s">
        <v>582</v>
      </c>
      <c r="M5" s="173" t="s">
        <v>583</v>
      </c>
    </row>
    <row r="6" spans="1:13" customFormat="1" ht="12.75" customHeight="1" x14ac:dyDescent="0.3">
      <c r="A6" s="189" t="s">
        <v>584</v>
      </c>
      <c r="B6" s="196"/>
      <c r="C6" s="197" t="s">
        <v>585</v>
      </c>
      <c r="D6" s="197"/>
      <c r="E6" s="198"/>
      <c r="F6" s="198"/>
      <c r="G6" s="199"/>
      <c r="H6" s="200">
        <v>278493</v>
      </c>
      <c r="I6" s="201">
        <v>255046</v>
      </c>
      <c r="J6" s="202">
        <v>252493</v>
      </c>
      <c r="K6" s="203">
        <f t="shared" ref="K6:K12" si="0">H6-I6</f>
        <v>23447</v>
      </c>
      <c r="L6" s="203">
        <f t="shared" ref="L6:L12" si="1">IF(AND(OR(H6=0,I6&lt;&gt;0),OR(I6=0,H6&lt;&gt;0)),IF((H6+I6+K6&lt;&gt;0),IF(AND(OR(H6&gt;0,I6&lt;0),OR(I6&gt;0,H6&lt;0)),ABS(K6/MIN(ABS(I6),ABS(H6))),10),"-"),10)</f>
        <v>9.1932435717478417E-2</v>
      </c>
      <c r="M6" s="204"/>
    </row>
    <row r="7" spans="1:13" customFormat="1" ht="12.75" customHeight="1" x14ac:dyDescent="0.3">
      <c r="A7" s="189" t="s">
        <v>586</v>
      </c>
      <c r="B7" s="196"/>
      <c r="C7" s="197" t="s">
        <v>587</v>
      </c>
      <c r="D7" s="197"/>
      <c r="E7" s="198"/>
      <c r="F7" s="198"/>
      <c r="G7" s="199"/>
      <c r="H7" s="200">
        <v>191844</v>
      </c>
      <c r="I7" s="200">
        <v>194514</v>
      </c>
      <c r="J7" s="205">
        <v>194514</v>
      </c>
      <c r="K7" s="203">
        <f t="shared" si="0"/>
        <v>-2670</v>
      </c>
      <c r="L7" s="203">
        <f t="shared" si="1"/>
        <v>1.3917558015887909E-2</v>
      </c>
      <c r="M7" s="204"/>
    </row>
    <row r="8" spans="1:13" customFormat="1" ht="12.75" customHeight="1" x14ac:dyDescent="0.3">
      <c r="A8" s="189" t="s">
        <v>588</v>
      </c>
      <c r="B8" s="196"/>
      <c r="C8" s="197" t="s">
        <v>589</v>
      </c>
      <c r="D8" s="197"/>
      <c r="E8" s="198"/>
      <c r="F8" s="198"/>
      <c r="G8" s="199"/>
      <c r="H8" s="200">
        <v>265252</v>
      </c>
      <c r="I8" s="200">
        <v>272895</v>
      </c>
      <c r="J8" s="205">
        <v>272895</v>
      </c>
      <c r="K8" s="203">
        <f t="shared" si="0"/>
        <v>-7643</v>
      </c>
      <c r="L8" s="203">
        <f t="shared" si="1"/>
        <v>2.8814108847435647E-2</v>
      </c>
      <c r="M8" s="204"/>
    </row>
    <row r="9" spans="1:13" customFormat="1" ht="12.75" customHeight="1" x14ac:dyDescent="0.3">
      <c r="A9" s="189" t="s">
        <v>590</v>
      </c>
      <c r="B9" s="196"/>
      <c r="C9" s="197" t="s">
        <v>591</v>
      </c>
      <c r="D9" s="197"/>
      <c r="E9" s="198"/>
      <c r="F9" s="198"/>
      <c r="G9" s="199"/>
      <c r="H9" s="200">
        <v>156814</v>
      </c>
      <c r="I9" s="200">
        <v>161252</v>
      </c>
      <c r="J9" s="205">
        <v>163805</v>
      </c>
      <c r="K9" s="203">
        <f t="shared" si="0"/>
        <v>-4438</v>
      </c>
      <c r="L9" s="203">
        <f t="shared" si="1"/>
        <v>2.8301044549593785E-2</v>
      </c>
      <c r="M9" s="204"/>
    </row>
    <row r="10" spans="1:13" customFormat="1" ht="12.75" customHeight="1" x14ac:dyDescent="0.3">
      <c r="A10" s="189" t="s">
        <v>592</v>
      </c>
      <c r="B10" s="196"/>
      <c r="C10" s="197" t="s">
        <v>593</v>
      </c>
      <c r="D10" s="197"/>
      <c r="E10" s="198"/>
      <c r="F10" s="198"/>
      <c r="G10" s="199"/>
      <c r="H10" s="200">
        <v>14548</v>
      </c>
      <c r="I10" s="200">
        <v>13284</v>
      </c>
      <c r="J10" s="205">
        <v>13284</v>
      </c>
      <c r="K10" s="203">
        <f t="shared" si="0"/>
        <v>1264</v>
      </c>
      <c r="L10" s="203">
        <f t="shared" si="1"/>
        <v>9.5152062631737422E-2</v>
      </c>
      <c r="M10" s="204"/>
    </row>
    <row r="11" spans="1:13" customFormat="1" ht="12.75" customHeight="1" x14ac:dyDescent="0.3">
      <c r="A11" s="189" t="s">
        <v>594</v>
      </c>
      <c r="B11" s="18"/>
      <c r="C11" s="206" t="s">
        <v>595</v>
      </c>
      <c r="D11" s="198"/>
      <c r="E11" s="198"/>
      <c r="F11" s="198"/>
      <c r="G11" s="199"/>
      <c r="H11" s="200">
        <v>21896</v>
      </c>
      <c r="I11" s="200">
        <v>11474</v>
      </c>
      <c r="J11" s="205">
        <v>11474</v>
      </c>
      <c r="K11" s="203">
        <f t="shared" si="0"/>
        <v>10422</v>
      </c>
      <c r="L11" s="203">
        <f t="shared" si="1"/>
        <v>0.90831445006100753</v>
      </c>
      <c r="M11" s="204"/>
    </row>
    <row r="12" spans="1:13" customFormat="1" ht="12.75" customHeight="1" x14ac:dyDescent="0.3">
      <c r="A12" s="189" t="s">
        <v>596</v>
      </c>
      <c r="B12" s="207" t="s">
        <v>597</v>
      </c>
      <c r="C12" s="208"/>
      <c r="D12" s="208"/>
      <c r="E12" s="208"/>
      <c r="F12" s="208"/>
      <c r="G12" s="209"/>
      <c r="H12" s="210">
        <f>SUM(H6:H11)</f>
        <v>928847</v>
      </c>
      <c r="I12" s="210">
        <f>SUM(I6:I11)</f>
        <v>908465</v>
      </c>
      <c r="J12" s="210">
        <f>SUM(J6:J11)</f>
        <v>908465</v>
      </c>
      <c r="K12" s="203">
        <f t="shared" si="0"/>
        <v>20382</v>
      </c>
      <c r="L12" s="203">
        <f t="shared" si="1"/>
        <v>2.24356469429202E-2</v>
      </c>
      <c r="M12" s="211"/>
    </row>
    <row r="13" spans="1:13" customFormat="1" ht="12.75" customHeight="1" x14ac:dyDescent="0.3">
      <c r="A13" s="189"/>
      <c r="B13" s="212"/>
      <c r="C13" s="206"/>
      <c r="D13" s="206"/>
      <c r="E13" s="206"/>
      <c r="F13" s="206"/>
      <c r="G13" s="213"/>
      <c r="H13" s="214"/>
      <c r="I13" s="214"/>
      <c r="J13" s="214"/>
    </row>
    <row r="14" spans="1:13" customFormat="1" ht="12.75" customHeight="1" x14ac:dyDescent="0.3">
      <c r="A14" s="189">
        <v>2</v>
      </c>
      <c r="B14" s="190" t="s">
        <v>598</v>
      </c>
      <c r="C14" s="191"/>
      <c r="D14" s="191"/>
      <c r="E14" s="191"/>
      <c r="F14" s="191"/>
      <c r="G14" s="192"/>
      <c r="H14" s="215"/>
      <c r="I14" s="215"/>
      <c r="J14" s="215"/>
    </row>
    <row r="15" spans="1:13" customFormat="1" ht="12.75" customHeight="1" x14ac:dyDescent="0.3">
      <c r="A15" s="189" t="s">
        <v>599</v>
      </c>
      <c r="B15" s="196"/>
      <c r="C15" s="206" t="s">
        <v>600</v>
      </c>
      <c r="D15" s="198"/>
      <c r="E15" s="198"/>
      <c r="F15" s="198"/>
      <c r="G15" s="199"/>
      <c r="H15" s="3">
        <v>492564</v>
      </c>
      <c r="I15" s="200">
        <v>477889</v>
      </c>
      <c r="J15" s="205">
        <v>477889</v>
      </c>
      <c r="K15" s="203">
        <f t="shared" ref="K15:K20" si="2">H15-I15</f>
        <v>14675</v>
      </c>
      <c r="L15" s="203">
        <f t="shared" ref="L15:L20" si="3">IF(AND(OR(H15=0,I15&lt;&gt;0),OR(I15=0,H15&lt;&gt;0)),IF((H15+I15+K15&lt;&gt;0),IF(AND(OR(H15&gt;0,I15&lt;0),OR(I15&gt;0,H15&lt;0)),ABS(K15/MIN(ABS(I15),ABS(H15))),10),"-"),10)</f>
        <v>3.0707967749833122E-2</v>
      </c>
      <c r="M15" s="204"/>
    </row>
    <row r="16" spans="1:13" customFormat="1" ht="12.75" customHeight="1" x14ac:dyDescent="0.3">
      <c r="A16" s="189" t="s">
        <v>601</v>
      </c>
      <c r="B16" s="196"/>
      <c r="C16" s="206" t="s">
        <v>602</v>
      </c>
      <c r="D16" s="198"/>
      <c r="E16" s="198"/>
      <c r="F16" s="198"/>
      <c r="G16" s="199"/>
      <c r="H16" s="200">
        <v>0</v>
      </c>
      <c r="I16" s="200">
        <v>0</v>
      </c>
      <c r="J16" s="205">
        <v>0</v>
      </c>
      <c r="K16" s="203">
        <f t="shared" si="2"/>
        <v>0</v>
      </c>
      <c r="L16" s="203" t="str">
        <f t="shared" si="3"/>
        <v>-</v>
      </c>
      <c r="M16" s="204"/>
    </row>
    <row r="17" spans="1:16" customFormat="1" ht="12.75" customHeight="1" x14ac:dyDescent="0.3">
      <c r="A17" s="189" t="s">
        <v>603</v>
      </c>
      <c r="B17" s="19"/>
      <c r="C17" s="213" t="s">
        <v>604</v>
      </c>
      <c r="D17" s="198"/>
      <c r="E17" s="198"/>
      <c r="F17" s="198"/>
      <c r="G17" s="199"/>
      <c r="H17" s="200">
        <v>318891</v>
      </c>
      <c r="I17" s="200">
        <v>313061</v>
      </c>
      <c r="J17" s="205">
        <v>313061</v>
      </c>
      <c r="K17" s="203">
        <f t="shared" si="2"/>
        <v>5830</v>
      </c>
      <c r="L17" s="203">
        <f t="shared" si="3"/>
        <v>1.8622568764553874E-2</v>
      </c>
      <c r="M17" s="204"/>
    </row>
    <row r="18" spans="1:16" customFormat="1" ht="12.75" customHeight="1" x14ac:dyDescent="0.3">
      <c r="A18" s="189" t="s">
        <v>605</v>
      </c>
      <c r="B18" s="196"/>
      <c r="C18" s="213" t="s">
        <v>606</v>
      </c>
      <c r="D18" s="198"/>
      <c r="E18" s="198"/>
      <c r="F18" s="198"/>
      <c r="G18" s="199"/>
      <c r="H18" s="200">
        <v>46700</v>
      </c>
      <c r="I18" s="200">
        <v>40286</v>
      </c>
      <c r="J18" s="205">
        <v>40286</v>
      </c>
      <c r="K18" s="203">
        <f t="shared" si="2"/>
        <v>6414</v>
      </c>
      <c r="L18" s="203">
        <f t="shared" si="3"/>
        <v>0.15921163679690215</v>
      </c>
      <c r="M18" s="204"/>
    </row>
    <row r="19" spans="1:16" customFormat="1" ht="12.75" customHeight="1" x14ac:dyDescent="0.3">
      <c r="A19" s="189" t="s">
        <v>607</v>
      </c>
      <c r="B19" s="19"/>
      <c r="C19" s="213" t="s">
        <v>608</v>
      </c>
      <c r="D19" s="198"/>
      <c r="E19" s="198"/>
      <c r="F19" s="198"/>
      <c r="G19" s="199"/>
      <c r="H19" s="200">
        <v>14490</v>
      </c>
      <c r="I19" s="200">
        <v>12757</v>
      </c>
      <c r="J19" s="205">
        <v>12757</v>
      </c>
      <c r="K19" s="203">
        <f t="shared" si="2"/>
        <v>1733</v>
      </c>
      <c r="L19" s="203">
        <f t="shared" si="3"/>
        <v>0.13584698596848788</v>
      </c>
      <c r="M19" s="204"/>
      <c r="P19" s="170"/>
    </row>
    <row r="20" spans="1:16" customFormat="1" ht="12.75" customHeight="1" x14ac:dyDescent="0.3">
      <c r="A20" s="189" t="s">
        <v>609</v>
      </c>
      <c r="B20" s="207" t="s">
        <v>610</v>
      </c>
      <c r="C20" s="208"/>
      <c r="D20" s="208"/>
      <c r="E20" s="208"/>
      <c r="F20" s="208"/>
      <c r="G20" s="209"/>
      <c r="H20" s="210">
        <f>SUM(H15:H19)</f>
        <v>872645</v>
      </c>
      <c r="I20" s="210">
        <f>SUM(I15:I19)</f>
        <v>843993</v>
      </c>
      <c r="J20" s="210">
        <f>SUM(J15:J19)</f>
        <v>843993</v>
      </c>
      <c r="K20" s="203">
        <f t="shared" si="2"/>
        <v>28652</v>
      </c>
      <c r="L20" s="203">
        <f t="shared" si="3"/>
        <v>3.3948148859054519E-2</v>
      </c>
      <c r="M20" s="211"/>
    </row>
    <row r="21" spans="1:16" customFormat="1" ht="12.75" customHeight="1" x14ac:dyDescent="0.3">
      <c r="A21" s="189"/>
      <c r="B21" s="18"/>
      <c r="C21" s="198"/>
      <c r="D21" s="198"/>
      <c r="E21" s="198"/>
      <c r="F21" s="198"/>
      <c r="G21" s="199"/>
      <c r="H21" s="5"/>
      <c r="I21" s="5"/>
      <c r="J21" s="5"/>
    </row>
    <row r="22" spans="1:16" customFormat="1" ht="25.5" customHeight="1" x14ac:dyDescent="0.3">
      <c r="A22" s="189">
        <v>3</v>
      </c>
      <c r="B22" s="532" t="s">
        <v>611</v>
      </c>
      <c r="C22" s="533"/>
      <c r="D22" s="533"/>
      <c r="E22" s="533"/>
      <c r="F22" s="533"/>
      <c r="G22" s="534"/>
      <c r="H22" s="210">
        <f>H12-H20</f>
        <v>56202</v>
      </c>
      <c r="I22" s="210">
        <f>I12-I20</f>
        <v>64472</v>
      </c>
      <c r="J22" s="210">
        <f>J12-J20</f>
        <v>64472</v>
      </c>
      <c r="K22" s="203">
        <f>H22-I22</f>
        <v>-8270</v>
      </c>
      <c r="L22" s="203">
        <f>IF(AND(OR(H22=0,I22&lt;&gt;0),OR(I22=0,H22&lt;&gt;0)),IF((H22+I22+K22&lt;&gt;0),IF(AND(OR(H22&gt;0,I22&lt;0),OR(I22&gt;0,H22&lt;0)),ABS(K22/MIN(ABS(I22),ABS(H22))),10),"-"),10)</f>
        <v>0.14714778833493469</v>
      </c>
      <c r="M22" s="211"/>
    </row>
    <row r="23" spans="1:16" customFormat="1" ht="12.75" customHeight="1" x14ac:dyDescent="0.3">
      <c r="A23" s="189"/>
      <c r="B23" s="212"/>
      <c r="C23" s="206"/>
      <c r="D23" s="206"/>
      <c r="E23" s="206"/>
      <c r="F23" s="206"/>
      <c r="G23" s="213"/>
      <c r="H23" s="214"/>
      <c r="I23" s="214"/>
      <c r="J23" s="214"/>
    </row>
    <row r="24" spans="1:16" customFormat="1" ht="12.75" customHeight="1" x14ac:dyDescent="0.3">
      <c r="A24" s="189">
        <v>4</v>
      </c>
      <c r="B24" s="216" t="s">
        <v>612</v>
      </c>
      <c r="C24" s="217"/>
      <c r="D24" s="217"/>
      <c r="E24" s="217"/>
      <c r="F24" s="217"/>
      <c r="G24" s="218"/>
      <c r="H24" s="200">
        <v>8048</v>
      </c>
      <c r="I24" s="200">
        <v>518</v>
      </c>
      <c r="J24" s="205">
        <v>518</v>
      </c>
      <c r="K24" s="203">
        <f>H24-I24</f>
        <v>7530</v>
      </c>
      <c r="L24" s="203">
        <f>IF(AND(OR(H24=0,I24&lt;&gt;0),OR(I24=0,H24&lt;&gt;0)),IF((H24+I24+K24&lt;&gt;0),IF(AND(OR(H24&gt;0,I24&lt;0),OR(I24&gt;0,H24&lt;0)),ABS(K24/MIN(ABS(I24),ABS(H24))),10),"-"),10)</f>
        <v>14.536679536679536</v>
      </c>
      <c r="M24" s="211"/>
    </row>
    <row r="25" spans="1:16" customFormat="1" ht="12.75" customHeight="1" x14ac:dyDescent="0.3">
      <c r="A25" s="189">
        <v>5</v>
      </c>
      <c r="B25" s="216" t="s">
        <v>613</v>
      </c>
      <c r="C25" s="217"/>
      <c r="D25" s="217"/>
      <c r="E25" s="217"/>
      <c r="F25" s="217"/>
      <c r="G25" s="218"/>
      <c r="H25" s="200">
        <v>66209</v>
      </c>
      <c r="I25" s="200">
        <v>28935</v>
      </c>
      <c r="J25" s="205">
        <v>28935</v>
      </c>
      <c r="K25" s="203">
        <f>H25-I25</f>
        <v>37274</v>
      </c>
      <c r="L25" s="203">
        <f>IF(AND(OR(H25=0,I25&lt;&gt;0),OR(I25=0,H25&lt;&gt;0)),IF((H25+I25+K25&lt;&gt;0),IF(AND(OR(H25&gt;0,I25&lt;0),OR(I25&gt;0,H25&lt;0)),ABS(K25/MIN(ABS(I25),ABS(H25))),10),"-"),10)</f>
        <v>1.2881976844651806</v>
      </c>
      <c r="M25" s="211"/>
    </row>
    <row r="26" spans="1:16" customFormat="1" ht="12.75" customHeight="1" x14ac:dyDescent="0.3">
      <c r="A26" s="189">
        <v>6</v>
      </c>
      <c r="B26" s="212" t="s">
        <v>614</v>
      </c>
      <c r="C26" s="206"/>
      <c r="D26" s="206"/>
      <c r="E26" s="206"/>
      <c r="F26" s="206"/>
      <c r="G26" s="213"/>
      <c r="H26" s="200">
        <v>0</v>
      </c>
      <c r="I26" s="200">
        <v>0</v>
      </c>
      <c r="J26" s="205">
        <v>0</v>
      </c>
      <c r="K26" s="203">
        <f>H26-I26</f>
        <v>0</v>
      </c>
      <c r="L26" s="203" t="str">
        <f>IF(AND(OR(H26=0,I26&lt;&gt;0),OR(I26=0,H26&lt;&gt;0)),IF((H26+I26+K26&lt;&gt;0),IF(AND(OR(H26&gt;0,I26&lt;0),OR(I26&gt;0,H26&lt;0)),ABS(K26/MIN(ABS(I26),ABS(H26))),10),"-"),10)</f>
        <v>-</v>
      </c>
      <c r="M26" s="211"/>
    </row>
    <row r="27" spans="1:16" customFormat="1" ht="12.75" customHeight="1" x14ac:dyDescent="0.3">
      <c r="A27" s="189">
        <v>7</v>
      </c>
      <c r="B27" s="212" t="s">
        <v>615</v>
      </c>
      <c r="C27" s="206"/>
      <c r="D27" s="206"/>
      <c r="E27" s="206"/>
      <c r="F27" s="206"/>
      <c r="G27" s="213"/>
      <c r="H27" s="200">
        <v>0</v>
      </c>
      <c r="I27" s="200">
        <v>0</v>
      </c>
      <c r="J27" s="205">
        <v>0</v>
      </c>
      <c r="K27" s="203">
        <f>H27-I27</f>
        <v>0</v>
      </c>
      <c r="L27" s="203" t="str">
        <f>IF(AND(OR(H27=0,I27&lt;&gt;0),OR(I27=0,H27&lt;&gt;0)),IF((H27+I27+K27&lt;&gt;0),IF(AND(OR(H27&gt;0,I27&lt;0),OR(I27&gt;0,H27&lt;0)),ABS(K27/MIN(ABS(I27),ABS(H27))),10),"-"),10)</f>
        <v>-</v>
      </c>
      <c r="M27" s="211"/>
    </row>
    <row r="28" spans="1:16" customFormat="1" ht="12.75" customHeight="1" x14ac:dyDescent="0.3">
      <c r="A28" s="189"/>
      <c r="B28" s="212"/>
      <c r="C28" s="206"/>
      <c r="D28" s="206"/>
      <c r="E28" s="206"/>
      <c r="F28" s="206"/>
      <c r="G28" s="213"/>
      <c r="H28" s="214"/>
      <c r="I28" s="214"/>
      <c r="J28" s="214"/>
    </row>
    <row r="29" spans="1:16" customFormat="1" ht="12.75" customHeight="1" x14ac:dyDescent="0.3">
      <c r="A29" s="189">
        <v>8</v>
      </c>
      <c r="B29" s="207" t="s">
        <v>616</v>
      </c>
      <c r="C29" s="208"/>
      <c r="D29" s="208"/>
      <c r="E29" s="208"/>
      <c r="F29" s="208"/>
      <c r="G29" s="209"/>
      <c r="H29" s="210">
        <f>H22+H24+H25+H26+H27</f>
        <v>130459</v>
      </c>
      <c r="I29" s="210">
        <f>I22+I24+I25+I26+I27</f>
        <v>93925</v>
      </c>
      <c r="J29" s="210">
        <f>J22+J24+J25+J26+J27</f>
        <v>93925</v>
      </c>
      <c r="K29" s="203">
        <f>H29-I29</f>
        <v>36534</v>
      </c>
      <c r="L29" s="203">
        <f>IF(AND(OR(H29=0,I29&lt;&gt;0),OR(I29=0,H29&lt;&gt;0)),IF((H29+I29+K29&lt;&gt;0),IF(AND(OR(H29&gt;0,I29&lt;0),OR(I29&gt;0,H29&lt;0)),ABS(K29/MIN(ABS(I29),ABS(H29))),10),"-"),10)</f>
        <v>0.38896992281075327</v>
      </c>
      <c r="M29" s="211"/>
    </row>
    <row r="30" spans="1:16" customFormat="1" ht="12.75" customHeight="1" x14ac:dyDescent="0.3">
      <c r="A30" s="189"/>
      <c r="B30" s="219"/>
      <c r="C30" s="220"/>
      <c r="D30" s="220"/>
      <c r="E30" s="220"/>
      <c r="F30" s="220"/>
      <c r="G30" s="221"/>
      <c r="H30" s="214"/>
      <c r="I30" s="214"/>
      <c r="J30" s="214"/>
    </row>
    <row r="31" spans="1:16" customFormat="1" ht="12.75" customHeight="1" x14ac:dyDescent="0.3">
      <c r="A31" s="189">
        <v>9</v>
      </c>
      <c r="B31" s="190" t="s">
        <v>617</v>
      </c>
      <c r="C31" s="191"/>
      <c r="D31" s="191"/>
      <c r="E31" s="191"/>
      <c r="F31" s="191"/>
      <c r="G31" s="192"/>
      <c r="H31" s="215"/>
      <c r="I31" s="215"/>
      <c r="J31" s="215"/>
      <c r="K31" s="203"/>
      <c r="L31" s="203"/>
      <c r="M31" s="211"/>
    </row>
    <row r="32" spans="1:16" customFormat="1" ht="12.75" customHeight="1" x14ac:dyDescent="0.3">
      <c r="A32" s="189" t="s">
        <v>618</v>
      </c>
      <c r="B32" s="212"/>
      <c r="C32" s="206"/>
      <c r="D32" s="206" t="s">
        <v>619</v>
      </c>
      <c r="E32" s="206"/>
      <c r="F32" s="206"/>
      <c r="G32" s="213"/>
      <c r="H32" s="200">
        <v>0</v>
      </c>
      <c r="I32" s="200">
        <v>-3932</v>
      </c>
      <c r="J32" s="205">
        <v>-3932</v>
      </c>
      <c r="K32" s="203">
        <f>H32-I32</f>
        <v>3932</v>
      </c>
      <c r="L32" s="203">
        <f>IF(AND(OR(H32=0,I32&lt;&gt;0),OR(I32=0,H32&lt;&gt;0)),IF((H32+I32+K32&lt;&gt;0),IF(AND(OR(H32&gt;0,I32&lt;0),OR(I32&gt;0,H32&lt;0)),ABS(K32/MIN(ABS(I32),ABS(H32))),10),"-"),10)</f>
        <v>10</v>
      </c>
      <c r="M32" s="211"/>
    </row>
    <row r="33" spans="1:13" customFormat="1" ht="12.75" customHeight="1" x14ac:dyDescent="0.3">
      <c r="A33" s="189" t="s">
        <v>620</v>
      </c>
      <c r="B33" s="212"/>
      <c r="C33" s="206"/>
      <c r="D33" s="206" t="s">
        <v>621</v>
      </c>
      <c r="E33" s="206"/>
      <c r="F33" s="206"/>
      <c r="G33" s="213"/>
      <c r="H33" s="200">
        <v>-18</v>
      </c>
      <c r="I33" s="200">
        <v>2</v>
      </c>
      <c r="J33" s="205">
        <v>2</v>
      </c>
      <c r="K33" s="203">
        <f>H33-I33</f>
        <v>-20</v>
      </c>
      <c r="L33" s="203">
        <f>IF(AND(OR(H33=0,I33&lt;&gt;0),OR(I33=0,H33&lt;&gt;0)),IF((H33+I33+K33&lt;&gt;0),IF(AND(OR(H33&gt;0,I33&lt;0),OR(I33&gt;0,H33&lt;0)),ABS(K33/MIN(ABS(I33),ABS(H33))),10),"-"),10)</f>
        <v>10</v>
      </c>
      <c r="M33" s="211"/>
    </row>
    <row r="34" spans="1:13" customFormat="1" ht="12.75" customHeight="1" x14ac:dyDescent="0.3">
      <c r="A34" s="189" t="s">
        <v>622</v>
      </c>
      <c r="B34" s="207" t="s">
        <v>623</v>
      </c>
      <c r="C34" s="208"/>
      <c r="D34" s="208"/>
      <c r="E34" s="208"/>
      <c r="F34" s="208"/>
      <c r="G34" s="209"/>
      <c r="H34" s="210">
        <f>SUM(H32:H33)</f>
        <v>-18</v>
      </c>
      <c r="I34" s="210">
        <f>SUM(I32:I33)</f>
        <v>-3930</v>
      </c>
      <c r="J34" s="210">
        <f>SUM(J32:J33)</f>
        <v>-3930</v>
      </c>
      <c r="K34" s="203">
        <f>H34-I34</f>
        <v>3912</v>
      </c>
      <c r="L34" s="203">
        <f>IF(AND(OR(H34=0,I34&lt;&gt;0),OR(I34=0,H34&lt;&gt;0)),IF((H34+I34+K34&lt;&gt;0),IF(AND(OR(H34&gt;0,I34&lt;0),OR(I34&gt;0,H34&lt;0)),ABS(K34/MIN(ABS(I34),ABS(H34))),10),"-"),10)</f>
        <v>217.33333333333334</v>
      </c>
      <c r="M34" s="211"/>
    </row>
    <row r="35" spans="1:13" customFormat="1" ht="12.75" customHeight="1" x14ac:dyDescent="0.3">
      <c r="A35" s="189"/>
      <c r="B35" s="212"/>
      <c r="C35" s="206"/>
      <c r="D35" s="206"/>
      <c r="E35" s="206"/>
      <c r="F35" s="206"/>
      <c r="G35" s="213"/>
      <c r="H35" s="214"/>
      <c r="I35" s="214"/>
      <c r="J35" s="214"/>
    </row>
    <row r="36" spans="1:13" customFormat="1" ht="12.75" customHeight="1" x14ac:dyDescent="0.3">
      <c r="A36" s="189">
        <v>10</v>
      </c>
      <c r="B36" s="207" t="s">
        <v>624</v>
      </c>
      <c r="C36" s="208"/>
      <c r="D36" s="208"/>
      <c r="E36" s="208"/>
      <c r="F36" s="208"/>
      <c r="G36" s="209"/>
      <c r="H36" s="210">
        <f>H29+H34</f>
        <v>130441</v>
      </c>
      <c r="I36" s="210">
        <f>I29+I34</f>
        <v>89995</v>
      </c>
      <c r="J36" s="210">
        <f>J29+J34</f>
        <v>89995</v>
      </c>
      <c r="K36" s="203">
        <f>H36-I36</f>
        <v>40446</v>
      </c>
      <c r="L36" s="203">
        <f>IF(AND(OR(H36=0,I36&lt;&gt;0),OR(I36=0,H36&lt;&gt;0)),IF((H36+I36+K36&lt;&gt;0),IF(AND(OR(H36&gt;0,I36&lt;0),OR(I36&gt;0,H36&lt;0)),ABS(K36/MIN(ABS(I36),ABS(H36))),10),"-"),10)</f>
        <v>0.44942496805378074</v>
      </c>
      <c r="M36" s="211"/>
    </row>
    <row r="37" spans="1:13" customFormat="1" ht="12.75" customHeight="1" x14ac:dyDescent="0.3">
      <c r="A37" s="189"/>
      <c r="B37" s="212"/>
      <c r="C37" s="206"/>
      <c r="D37" s="206"/>
      <c r="E37" s="206"/>
      <c r="F37" s="206"/>
      <c r="G37" s="213"/>
      <c r="H37" s="214"/>
      <c r="I37" s="214"/>
      <c r="J37" s="214"/>
    </row>
    <row r="38" spans="1:13" customFormat="1" ht="12.75" customHeight="1" x14ac:dyDescent="0.3">
      <c r="A38" s="189">
        <v>11</v>
      </c>
      <c r="B38" s="212" t="s">
        <v>625</v>
      </c>
      <c r="C38" s="206"/>
      <c r="D38" s="206"/>
      <c r="E38" s="206"/>
      <c r="F38" s="206"/>
      <c r="G38" s="213"/>
      <c r="H38" s="200">
        <v>0</v>
      </c>
      <c r="I38" s="200">
        <v>7240</v>
      </c>
      <c r="J38" s="205">
        <v>7240</v>
      </c>
      <c r="K38" s="203">
        <f t="shared" ref="K38:K43" si="4">H38-I38</f>
        <v>-7240</v>
      </c>
      <c r="L38" s="203">
        <f t="shared" ref="L38:L43" si="5">IF(AND(OR(H38=0,I38&lt;&gt;0),OR(I38=0,H38&lt;&gt;0)),IF((H38+I38+K38&lt;&gt;0),IF(AND(OR(H38&gt;0,I38&lt;0),OR(I38&gt;0,H38&lt;0)),ABS(K38/MIN(ABS(I38),ABS(H38))),10),"-"),10)</f>
        <v>10</v>
      </c>
      <c r="M38" s="211"/>
    </row>
    <row r="39" spans="1:13" customFormat="1" ht="12.75" customHeight="1" x14ac:dyDescent="0.3">
      <c r="A39" s="189">
        <v>12</v>
      </c>
      <c r="B39" s="212" t="s">
        <v>626</v>
      </c>
      <c r="C39" s="206"/>
      <c r="D39" s="206"/>
      <c r="E39" s="206"/>
      <c r="F39" s="206"/>
      <c r="G39" s="213"/>
      <c r="H39" s="200">
        <v>-5129</v>
      </c>
      <c r="I39" s="200">
        <v>-41053</v>
      </c>
      <c r="J39" s="205">
        <v>-41053</v>
      </c>
      <c r="K39" s="203">
        <f t="shared" si="4"/>
        <v>35924</v>
      </c>
      <c r="L39" s="203">
        <f t="shared" si="5"/>
        <v>7.0040943653733674</v>
      </c>
      <c r="M39" s="211"/>
    </row>
    <row r="40" spans="1:13" customFormat="1" ht="12.75" customHeight="1" x14ac:dyDescent="0.3">
      <c r="A40" s="189">
        <v>13</v>
      </c>
      <c r="B40" s="212" t="s">
        <v>627</v>
      </c>
      <c r="C40" s="206"/>
      <c r="D40" s="206"/>
      <c r="E40" s="206"/>
      <c r="F40" s="206"/>
      <c r="G40" s="213"/>
      <c r="H40" s="200">
        <v>0</v>
      </c>
      <c r="I40" s="200">
        <v>0</v>
      </c>
      <c r="J40" s="205">
        <v>0</v>
      </c>
      <c r="K40" s="203">
        <f t="shared" si="4"/>
        <v>0</v>
      </c>
      <c r="L40" s="203" t="str">
        <f t="shared" si="5"/>
        <v>-</v>
      </c>
      <c r="M40" s="170" t="s">
        <v>628</v>
      </c>
    </row>
    <row r="41" spans="1:13" customFormat="1" ht="12.75" customHeight="1" x14ac:dyDescent="0.3">
      <c r="A41" s="189">
        <v>14</v>
      </c>
      <c r="B41" s="212" t="s">
        <v>629</v>
      </c>
      <c r="C41" s="206"/>
      <c r="D41" s="206"/>
      <c r="E41" s="206"/>
      <c r="F41" s="206"/>
      <c r="G41" s="213"/>
      <c r="H41" s="200">
        <v>0</v>
      </c>
      <c r="I41" s="200">
        <v>0</v>
      </c>
      <c r="J41" s="205"/>
      <c r="K41" s="203">
        <f t="shared" si="4"/>
        <v>0</v>
      </c>
      <c r="L41" s="203" t="str">
        <f t="shared" si="5"/>
        <v>-</v>
      </c>
      <c r="M41" s="222"/>
    </row>
    <row r="42" spans="1:13" customFormat="1" ht="12.75" customHeight="1" x14ac:dyDescent="0.3">
      <c r="A42" s="189"/>
      <c r="B42" s="212"/>
      <c r="C42" s="206"/>
      <c r="D42" s="206"/>
      <c r="E42" s="206"/>
      <c r="F42" s="206"/>
      <c r="G42" s="213"/>
      <c r="H42" s="223"/>
      <c r="I42" s="223"/>
      <c r="J42" s="214"/>
      <c r="K42" s="170">
        <f t="shared" si="4"/>
        <v>0</v>
      </c>
      <c r="L42" s="170" t="str">
        <f t="shared" si="5"/>
        <v>-</v>
      </c>
    </row>
    <row r="43" spans="1:13" customFormat="1" ht="12.75" customHeight="1" x14ac:dyDescent="0.3">
      <c r="A43" s="189">
        <v>15</v>
      </c>
      <c r="B43" s="207" t="s">
        <v>630</v>
      </c>
      <c r="C43" s="208"/>
      <c r="D43" s="208"/>
      <c r="E43" s="208"/>
      <c r="F43" s="208"/>
      <c r="G43" s="209"/>
      <c r="H43" s="210">
        <f>H36+H38+H39+H40+H41</f>
        <v>125312</v>
      </c>
      <c r="I43" s="210">
        <f>I36+I38+I39+I40+I41</f>
        <v>56182</v>
      </c>
      <c r="J43" s="210">
        <f>J36+J38+J39+J40</f>
        <v>56182</v>
      </c>
      <c r="K43" s="203">
        <f t="shared" si="4"/>
        <v>69130</v>
      </c>
      <c r="L43" s="203">
        <f t="shared" si="5"/>
        <v>1.2304652735751664</v>
      </c>
      <c r="M43" s="211"/>
    </row>
    <row r="44" spans="1:13" customFormat="1" ht="12.75" customHeight="1" x14ac:dyDescent="0.3">
      <c r="A44" s="189"/>
      <c r="B44" s="212"/>
      <c r="C44" s="206"/>
      <c r="D44" s="206"/>
      <c r="E44" s="206"/>
      <c r="F44" s="206"/>
      <c r="G44" s="213"/>
      <c r="H44" s="214"/>
      <c r="I44" s="214"/>
      <c r="J44" s="214"/>
    </row>
    <row r="45" spans="1:13" customFormat="1" ht="12.75" customHeight="1" x14ac:dyDescent="0.3">
      <c r="A45" s="189">
        <v>16</v>
      </c>
      <c r="B45" s="190" t="s">
        <v>631</v>
      </c>
      <c r="C45" s="191"/>
      <c r="D45" s="191"/>
      <c r="E45" s="191"/>
      <c r="F45" s="191"/>
      <c r="G45" s="192"/>
      <c r="H45" s="215"/>
      <c r="I45" s="215"/>
      <c r="J45" s="215"/>
      <c r="K45" s="170"/>
    </row>
    <row r="46" spans="1:13" customFormat="1" ht="12.75" customHeight="1" x14ac:dyDescent="0.3">
      <c r="A46" s="189" t="s">
        <v>632</v>
      </c>
      <c r="B46" s="212"/>
      <c r="C46" s="206"/>
      <c r="D46" s="206" t="s">
        <v>633</v>
      </c>
      <c r="E46" s="206"/>
      <c r="F46" s="206"/>
      <c r="G46" s="213"/>
      <c r="H46" s="200">
        <v>49325</v>
      </c>
      <c r="I46" s="200">
        <v>28197</v>
      </c>
      <c r="J46" s="205">
        <v>28197</v>
      </c>
      <c r="K46" s="203">
        <f t="shared" ref="K46:K51" si="6">H46-I46</f>
        <v>21128</v>
      </c>
      <c r="L46" s="203">
        <f t="shared" ref="L46:L51" si="7">IF(AND(OR(H46=0,I46&lt;&gt;0),OR(I46=0,H46&lt;&gt;0)),IF((H46+I46+K46&lt;&gt;0),IF(AND(OR(H46&gt;0,I46&lt;0),OR(I46&gt;0,H46&lt;0)),ABS(K46/MIN(ABS(I46),ABS(H46))),10),"-"),10)</f>
        <v>0.74929957087633436</v>
      </c>
      <c r="M46" s="211"/>
    </row>
    <row r="47" spans="1:13" customFormat="1" ht="12.75" customHeight="1" x14ac:dyDescent="0.3">
      <c r="A47" s="189" t="s">
        <v>634</v>
      </c>
      <c r="B47" s="212"/>
      <c r="C47" s="206"/>
      <c r="D47" s="206" t="s">
        <v>635</v>
      </c>
      <c r="E47" s="206"/>
      <c r="F47" s="206"/>
      <c r="G47" s="213"/>
      <c r="H47" s="200">
        <v>7205</v>
      </c>
      <c r="I47" s="200">
        <v>5613</v>
      </c>
      <c r="J47" s="205">
        <v>5613</v>
      </c>
      <c r="K47" s="203">
        <f t="shared" si="6"/>
        <v>1592</v>
      </c>
      <c r="L47" s="203">
        <f t="shared" si="7"/>
        <v>0.28362729378229112</v>
      </c>
      <c r="M47" s="211"/>
    </row>
    <row r="48" spans="1:13" customFormat="1" ht="12.75" customHeight="1" x14ac:dyDescent="0.3">
      <c r="A48" s="189" t="s">
        <v>636</v>
      </c>
      <c r="B48" s="212"/>
      <c r="C48" s="206"/>
      <c r="D48" s="206" t="s">
        <v>637</v>
      </c>
      <c r="E48" s="206"/>
      <c r="F48" s="206"/>
      <c r="G48" s="213"/>
      <c r="H48" s="200">
        <v>68782</v>
      </c>
      <c r="I48" s="200">
        <v>15132</v>
      </c>
      <c r="J48" s="205">
        <v>15132</v>
      </c>
      <c r="K48" s="203">
        <f t="shared" si="6"/>
        <v>53650</v>
      </c>
      <c r="L48" s="203">
        <f t="shared" si="7"/>
        <v>3.5454665609304783</v>
      </c>
      <c r="M48" s="211"/>
    </row>
    <row r="49" spans="1:13" customFormat="1" ht="12.75" customHeight="1" x14ac:dyDescent="0.3">
      <c r="A49" s="189" t="s">
        <v>638</v>
      </c>
      <c r="B49" s="212"/>
      <c r="C49" s="206"/>
      <c r="D49" s="206" t="s">
        <v>639</v>
      </c>
      <c r="E49" s="206"/>
      <c r="F49" s="206"/>
      <c r="G49" s="213"/>
      <c r="H49" s="200">
        <v>0</v>
      </c>
      <c r="I49" s="200">
        <v>7240</v>
      </c>
      <c r="J49" s="205">
        <v>7240</v>
      </c>
      <c r="K49" s="203">
        <f t="shared" si="6"/>
        <v>-7240</v>
      </c>
      <c r="L49" s="203">
        <f t="shared" si="7"/>
        <v>10</v>
      </c>
      <c r="M49" s="211"/>
    </row>
    <row r="50" spans="1:13" customFormat="1" ht="12.75" customHeight="1" x14ac:dyDescent="0.3">
      <c r="A50" s="189" t="s">
        <v>640</v>
      </c>
      <c r="B50" s="212"/>
      <c r="D50" s="206" t="s">
        <v>641</v>
      </c>
      <c r="E50" s="206"/>
      <c r="F50" s="206"/>
      <c r="G50" s="213"/>
      <c r="H50" s="224">
        <f>SUM(H46:H49)</f>
        <v>125312</v>
      </c>
      <c r="I50" s="224">
        <f>SUM(I46:I49)</f>
        <v>56182</v>
      </c>
      <c r="J50" s="224">
        <f>SUM(J46:J49)</f>
        <v>56182</v>
      </c>
      <c r="K50" s="203">
        <f t="shared" si="6"/>
        <v>69130</v>
      </c>
      <c r="L50" s="203">
        <f t="shared" si="7"/>
        <v>1.2304652735751664</v>
      </c>
      <c r="M50" s="211"/>
    </row>
    <row r="51" spans="1:13" x14ac:dyDescent="0.25">
      <c r="A51" s="189" t="s">
        <v>642</v>
      </c>
      <c r="B51" s="212"/>
      <c r="C51" s="21"/>
      <c r="D51" s="206" t="s">
        <v>643</v>
      </c>
      <c r="E51" s="206"/>
      <c r="F51" s="206"/>
      <c r="G51" s="213"/>
      <c r="H51" s="200">
        <v>0</v>
      </c>
      <c r="I51" s="200">
        <v>0</v>
      </c>
      <c r="J51" s="205">
        <v>0</v>
      </c>
      <c r="K51" s="203">
        <f t="shared" si="6"/>
        <v>0</v>
      </c>
      <c r="L51" s="203" t="str">
        <f t="shared" si="7"/>
        <v>-</v>
      </c>
      <c r="M51" s="211"/>
    </row>
    <row r="52" spans="1:13" x14ac:dyDescent="0.25">
      <c r="A52" s="189" t="s">
        <v>644</v>
      </c>
      <c r="B52" s="208"/>
      <c r="C52" s="208" t="s">
        <v>645</v>
      </c>
      <c r="D52" s="208"/>
      <c r="E52" s="208"/>
      <c r="F52" s="208"/>
      <c r="G52" s="208"/>
      <c r="H52" s="210">
        <f>H50+H51</f>
        <v>125312</v>
      </c>
      <c r="I52" s="210">
        <f>I50+I51</f>
        <v>56182</v>
      </c>
      <c r="J52" s="225">
        <f>J50+J51</f>
        <v>56182</v>
      </c>
      <c r="K52" s="203"/>
      <c r="L52" s="203"/>
      <c r="M52" s="211"/>
    </row>
    <row r="53" spans="1:13" x14ac:dyDescent="0.25">
      <c r="A53" s="189"/>
      <c r="B53" s="212"/>
      <c r="D53" s="206"/>
      <c r="E53" s="206"/>
      <c r="F53" s="206"/>
      <c r="G53" s="213"/>
      <c r="H53" s="223"/>
      <c r="I53" s="214"/>
      <c r="J53" s="214"/>
    </row>
    <row r="54" spans="1:13" x14ac:dyDescent="0.25">
      <c r="A54" s="189">
        <v>17</v>
      </c>
      <c r="B54" s="190" t="s">
        <v>646</v>
      </c>
      <c r="C54" s="191"/>
      <c r="D54" s="191"/>
      <c r="E54" s="191"/>
      <c r="F54" s="191"/>
      <c r="G54" s="192"/>
      <c r="H54" s="215"/>
      <c r="I54" s="215"/>
      <c r="J54" s="215"/>
    </row>
    <row r="55" spans="1:13" x14ac:dyDescent="0.25">
      <c r="A55" s="189" t="s">
        <v>647</v>
      </c>
      <c r="B55" s="212"/>
      <c r="C55" s="206" t="s">
        <v>648</v>
      </c>
      <c r="D55" s="206"/>
      <c r="E55" s="206"/>
      <c r="F55" s="206"/>
      <c r="G55" s="213"/>
      <c r="H55" s="200">
        <v>0</v>
      </c>
      <c r="I55" s="200">
        <v>0</v>
      </c>
      <c r="J55" s="205">
        <v>0</v>
      </c>
      <c r="K55" s="203">
        <f>H55-I55</f>
        <v>0</v>
      </c>
      <c r="L55" s="203" t="str">
        <f>IF(AND(OR(H55=0,I55&lt;&gt;0),OR(I55=0,H55&lt;&gt;0)),IF((H55+I55+K55&lt;&gt;0),IF(AND(OR(H55&gt;0,I55&lt;0),OR(I55&gt;0,H55&lt;0)),ABS(K55/MIN(ABS(I55),ABS(H55))),10),"-"),10)</f>
        <v>-</v>
      </c>
      <c r="M55" s="211"/>
    </row>
    <row r="56" spans="1:13" x14ac:dyDescent="0.25">
      <c r="A56" s="189" t="s">
        <v>649</v>
      </c>
      <c r="B56" s="212"/>
      <c r="C56" s="206" t="s">
        <v>650</v>
      </c>
      <c r="D56" s="206"/>
      <c r="E56" s="206"/>
      <c r="F56" s="206"/>
      <c r="G56" s="213"/>
      <c r="H56" s="224">
        <f>H36-H55</f>
        <v>130441</v>
      </c>
      <c r="I56" s="224">
        <f>I36-I55</f>
        <v>89995</v>
      </c>
      <c r="J56" s="224">
        <v>0</v>
      </c>
      <c r="K56" s="226">
        <f>H56-I56</f>
        <v>40446</v>
      </c>
      <c r="L56" s="203">
        <f>IF(AND(OR(H56=0,I56&lt;&gt;0),OR(I56=0,H56&lt;&gt;0)),IF((H56+I56+K56&lt;&gt;0),IF(AND(OR(H56&gt;0,I56&lt;0),OR(I56&gt;0,H56&lt;0)),ABS(K56/MIN(ABS(I56),ABS(H56))),10),"-"),10)</f>
        <v>0.44942496805378074</v>
      </c>
      <c r="M56" s="211"/>
    </row>
    <row r="58" spans="1:13" x14ac:dyDescent="0.25">
      <c r="B58" s="170" t="s">
        <v>651</v>
      </c>
    </row>
  </sheetData>
  <sheetProtection algorithmName="SHA-512" hashValue="RjfgpUOiTCI9j/QY4hD6wKkuH+TnpgNuUgEaf1prcnQPFKg/xElSm0JPF1JObakWRKhxpCWQVFGFQIbFAlibWg==" saltValue="1HTQPoPU5d2cy9RNncdSWQ==" spinCount="100000" sheet="1" objects="1" scenarios="1"/>
  <mergeCells count="4">
    <mergeCell ref="B22:G22"/>
    <mergeCell ref="B1:G1"/>
    <mergeCell ref="I1:I2"/>
    <mergeCell ref="J1:J2"/>
  </mergeCells>
  <conditionalFormatting sqref="M6:M10">
    <cfRule type="expression" dxfId="193" priority="1">
      <formula>AND(OR((L6)&gt;2,(L6)&lt;-2),(L6)&lt;&gt;"-",OR((K6)&gt;750,(K6)&lt;-750))</formula>
    </cfRule>
  </conditionalFormatting>
  <conditionalFormatting sqref="M11">
    <cfRule type="expression" dxfId="192" priority="2">
      <formula>AND(OR((L11)&gt;2,(L11)&lt;-2),(L11)&lt;&gt;"-",OR((K11)&gt;750,(K11)&lt;-750))</formula>
    </cfRule>
  </conditionalFormatting>
  <conditionalFormatting sqref="M15:M19">
    <cfRule type="expression" dxfId="191" priority="3">
      <formula>AND(OR((L15)&gt;2,(L15)&lt;-2),(L15)&lt;&gt;"-",OR((K15)&gt;750,(K15)&lt;-750))</formula>
    </cfRule>
  </conditionalFormatting>
  <conditionalFormatting sqref="I6">
    <cfRule type="expression" dxfId="190" priority="4">
      <formula>I6&lt;&gt;J6</formula>
    </cfRule>
  </conditionalFormatting>
  <conditionalFormatting sqref="I7">
    <cfRule type="expression" dxfId="189" priority="5">
      <formula>I7&lt;&gt;J7</formula>
    </cfRule>
  </conditionalFormatting>
  <conditionalFormatting sqref="I8">
    <cfRule type="expression" dxfId="188" priority="6">
      <formula>I8&lt;&gt;J8</formula>
    </cfRule>
  </conditionalFormatting>
  <conditionalFormatting sqref="I9">
    <cfRule type="expression" dxfId="187" priority="7">
      <formula>I9&lt;&gt;J9</formula>
    </cfRule>
  </conditionalFormatting>
  <conditionalFormatting sqref="I10">
    <cfRule type="expression" dxfId="186" priority="8">
      <formula>I10&lt;&gt;J10</formula>
    </cfRule>
  </conditionalFormatting>
  <conditionalFormatting sqref="I11">
    <cfRule type="expression" dxfId="185" priority="9">
      <formula>I11&lt;&gt;J11</formula>
    </cfRule>
  </conditionalFormatting>
  <conditionalFormatting sqref="I15">
    <cfRule type="expression" dxfId="184" priority="10">
      <formula>I15&lt;&gt;J15</formula>
    </cfRule>
  </conditionalFormatting>
  <conditionalFormatting sqref="I16">
    <cfRule type="expression" dxfId="183" priority="11">
      <formula>I16&lt;&gt;J16</formula>
    </cfRule>
  </conditionalFormatting>
  <conditionalFormatting sqref="I17">
    <cfRule type="expression" dxfId="182" priority="12">
      <formula>I17&lt;&gt;J17</formula>
    </cfRule>
  </conditionalFormatting>
  <conditionalFormatting sqref="I18">
    <cfRule type="expression" dxfId="181" priority="13">
      <formula>I18&lt;&gt;J18</formula>
    </cfRule>
  </conditionalFormatting>
  <conditionalFormatting sqref="I19">
    <cfRule type="expression" dxfId="180" priority="14">
      <formula>I19&lt;&gt;J19</formula>
    </cfRule>
  </conditionalFormatting>
  <conditionalFormatting sqref="I24">
    <cfRule type="expression" dxfId="179" priority="15">
      <formula>I24&lt;&gt;J24</formula>
    </cfRule>
  </conditionalFormatting>
  <conditionalFormatting sqref="I25">
    <cfRule type="expression" dxfId="178" priority="16">
      <formula>I25&lt;&gt;J25</formula>
    </cfRule>
  </conditionalFormatting>
  <conditionalFormatting sqref="I26">
    <cfRule type="expression" dxfId="177" priority="17">
      <formula>I26&lt;&gt;J26</formula>
    </cfRule>
  </conditionalFormatting>
  <conditionalFormatting sqref="I27">
    <cfRule type="expression" dxfId="176" priority="18">
      <formula>I27&lt;&gt;J27</formula>
    </cfRule>
  </conditionalFormatting>
  <conditionalFormatting sqref="I32">
    <cfRule type="expression" dxfId="175" priority="19">
      <formula>I32&lt;&gt;J32</formula>
    </cfRule>
  </conditionalFormatting>
  <conditionalFormatting sqref="I33">
    <cfRule type="expression" dxfId="174" priority="20">
      <formula>I33&lt;&gt;J33</formula>
    </cfRule>
  </conditionalFormatting>
  <conditionalFormatting sqref="I38">
    <cfRule type="expression" dxfId="173" priority="21">
      <formula>I38&lt;&gt;J38</formula>
    </cfRule>
  </conditionalFormatting>
  <conditionalFormatting sqref="I39">
    <cfRule type="expression" dxfId="172" priority="22">
      <formula>I39&lt;&gt;J39</formula>
    </cfRule>
  </conditionalFormatting>
  <conditionalFormatting sqref="I40">
    <cfRule type="expression" dxfId="171" priority="23">
      <formula>I40&lt;&gt;J40</formula>
    </cfRule>
  </conditionalFormatting>
  <conditionalFormatting sqref="I41">
    <cfRule type="expression" dxfId="170" priority="24">
      <formula>I41&lt;&gt;J41</formula>
    </cfRule>
  </conditionalFormatting>
  <conditionalFormatting sqref="I46">
    <cfRule type="expression" dxfId="169" priority="25">
      <formula>I46&lt;&gt;J46</formula>
    </cfRule>
  </conditionalFormatting>
  <conditionalFormatting sqref="I47">
    <cfRule type="expression" dxfId="168" priority="26">
      <formula>I47&lt;&gt;J47</formula>
    </cfRule>
  </conditionalFormatting>
  <conditionalFormatting sqref="I48">
    <cfRule type="expression" dxfId="167" priority="27">
      <formula>I48&lt;&gt;J48</formula>
    </cfRule>
  </conditionalFormatting>
  <conditionalFormatting sqref="I49">
    <cfRule type="expression" dxfId="166" priority="28">
      <formula>I49&lt;&gt;J49</formula>
    </cfRule>
  </conditionalFormatting>
  <conditionalFormatting sqref="I51">
    <cfRule type="expression" dxfId="165" priority="29">
      <formula>I51&lt;&gt;J51</formula>
    </cfRule>
  </conditionalFormatting>
  <conditionalFormatting sqref="I55">
    <cfRule type="expression" dxfId="164" priority="30">
      <formula>I55&lt;&gt;J55</formula>
    </cfRule>
  </conditionalFormatting>
  <dataValidations count="12">
    <dataValidation type="whole" operator="greaterThan" allowBlank="1" showInputMessage="1" showErrorMessage="1" errorTitle="Whole numbers only allowed" error="All monies should be independently rounded to the nearest £1,000." sqref="I6:J11">
      <formula1>-99999999</formula1>
    </dataValidation>
    <dataValidation type="whole" operator="greaterThan" allowBlank="1" showInputMessage="1" showErrorMessage="1" errorTitle="Whole numbers only allowed" error="All monies should be independently rounded to the nearest £1,000." sqref="I15:J19">
      <formula1>-99999999</formula1>
    </dataValidation>
    <dataValidation type="whole" operator="greaterThan" allowBlank="1" showInputMessage="1" showErrorMessage="1" errorTitle="Whole numbers only allowed" error="All monies should be independently rounded to the nearest £1,000." sqref="H24:J27">
      <formula1>-99999999</formula1>
    </dataValidation>
    <dataValidation type="whole" operator="greaterThan" allowBlank="1" showInputMessage="1" showErrorMessage="1" errorTitle="Whole numbers only allowed" error="All monies should be independently rounded to the nearest £1,000." sqref="H38:H40">
      <formula1>-99999999</formula1>
    </dataValidation>
    <dataValidation type="whole" operator="greaterThan" allowBlank="1" showInputMessage="1" showErrorMessage="1" errorTitle="Whole numbers only allowed" error="All monies should be independently rounded to the nearest £1,000." sqref="H55:J56">
      <formula1>-99999999</formula1>
    </dataValidation>
    <dataValidation type="whole" operator="greaterThan" allowBlank="1" showInputMessage="1" showErrorMessage="1" errorTitle="Whole numbers only allowed" error="All monies should be independently rounded to the nearest £1,000." sqref="H31:J34">
      <formula1>-99999999</formula1>
    </dataValidation>
    <dataValidation type="whole" operator="greaterThan" allowBlank="1" showInputMessage="1" showErrorMessage="1" errorTitle="Whole numbers only allowed" error="All monies should be independently rounded to the nearest £1,000." sqref="H46:J52">
      <formula1>-99999999</formula1>
    </dataValidation>
    <dataValidation type="whole" operator="greaterThan" allowBlank="1" showInputMessage="1" showErrorMessage="1" errorTitle="Whole numbers only allowed" error="All monies should be independently rounded to the nearest £1,000." sqref="J38:J41">
      <formula1>-99999999</formula1>
    </dataValidation>
    <dataValidation type="whole" operator="greaterThan" allowBlank="1" showInputMessage="1" showErrorMessage="1" errorTitle="Whole numbers only allowed" error="All monies should be independently rounded to the nearest £1,000." sqref="I38:I40">
      <formula1>-99999999</formula1>
    </dataValidation>
    <dataValidation type="textLength" allowBlank="1" showInputMessage="1" showErrorMessage="1" errorTitle="Maximum 255 text characters" error="Only text up to 255 characters is allowed here." promptTitle="Maximum 255 text characters" prompt=" " sqref="M41">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M42)" sqref="H41">
      <formula1>-99999999</formula1>
    </dataValidation>
    <dataValidation type="whole" operator="greaterThan" allowBlank="1" showInputMessage="1" showErrorMessage="1" errorTitle="Whole numbers only allowed" error="All monies should be independently rounded to the nearest £1,000." sqref="I41">
      <formula1>-9999999</formula1>
    </dataValidation>
  </dataValidations>
  <printOptions headings="1" gridLines="1"/>
  <pageMargins left="0.11811023622047245" right="0.11811023622047245" top="0.35433070866141736" bottom="0.35433070866141736" header="0.11811023622047245" footer="0.11811023622047245"/>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M15:M19 M6:M11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24"/>
  <sheetViews>
    <sheetView zoomScaleNormal="100" workbookViewId="0">
      <selection activeCell="J15" sqref="J15"/>
    </sheetView>
  </sheetViews>
  <sheetFormatPr defaultColWidth="9.109375" defaultRowHeight="13.2" x14ac:dyDescent="0.25"/>
  <cols>
    <col min="1" max="1" width="9.88671875" style="227" customWidth="1"/>
    <col min="2" max="2" width="1.5546875" style="250" customWidth="1"/>
    <col min="3" max="3" width="0.88671875" style="250" customWidth="1"/>
    <col min="4" max="4" width="61.88671875" style="250" bestFit="1" customWidth="1"/>
    <col min="5" max="5" width="2.109375" style="250" hidden="1" customWidth="1"/>
    <col min="6" max="6" width="2.88671875" style="250" hidden="1" customWidth="1"/>
    <col min="7" max="7" width="3.88671875" style="250" hidden="1" customWidth="1"/>
    <col min="8" max="8" width="15.33203125" style="170" customWidth="1"/>
    <col min="9" max="9" width="13.88671875" style="170" customWidth="1"/>
    <col min="10" max="10" width="16.33203125" style="170" customWidth="1"/>
    <col min="11" max="11" width="15.6640625" style="170" customWidth="1"/>
    <col min="12" max="12" width="15.5546875" style="203" customWidth="1"/>
    <col min="13" max="13" width="14.33203125" style="170" customWidth="1"/>
    <col min="14" max="14" width="11.33203125" style="170" customWidth="1"/>
    <col min="15" max="15" width="9.109375" style="170" customWidth="1"/>
    <col min="16" max="29" width="9.109375" style="170" hidden="1" customWidth="1"/>
    <col min="30" max="30" width="9.109375" style="170" customWidth="1"/>
    <col min="31" max="16384" width="9.109375" style="170"/>
  </cols>
  <sheetData>
    <row r="1" spans="1:29" customFormat="1" ht="32.25" customHeight="1" x14ac:dyDescent="0.3">
      <c r="A1" s="228" t="s">
        <v>652</v>
      </c>
      <c r="B1" s="535" t="s">
        <v>653</v>
      </c>
      <c r="C1" s="535"/>
      <c r="D1" s="535"/>
      <c r="E1" s="229"/>
      <c r="F1" s="229"/>
      <c r="G1" s="229"/>
      <c r="H1" s="541" t="s">
        <v>572</v>
      </c>
      <c r="I1" s="542"/>
      <c r="J1" s="542"/>
      <c r="K1" s="542"/>
      <c r="L1" s="542"/>
      <c r="M1" s="542"/>
      <c r="N1" s="543"/>
      <c r="O1" s="230"/>
    </row>
    <row r="2" spans="1:29" customFormat="1" ht="16.5" customHeight="1" x14ac:dyDescent="0.3">
      <c r="A2" s="231"/>
      <c r="B2" s="232"/>
      <c r="C2" s="232"/>
      <c r="D2" s="232"/>
      <c r="E2" s="175"/>
      <c r="F2" s="175"/>
      <c r="G2" s="175"/>
      <c r="H2" s="544"/>
      <c r="I2" s="544"/>
      <c r="J2" s="544"/>
      <c r="K2" s="544"/>
      <c r="L2" s="544"/>
      <c r="M2" s="544"/>
      <c r="N2" s="545"/>
      <c r="O2" s="230"/>
    </row>
    <row r="3" spans="1:29" customFormat="1" ht="45" customHeight="1" x14ac:dyDescent="0.3">
      <c r="A3" s="233"/>
      <c r="B3" s="234"/>
      <c r="C3" s="234"/>
      <c r="D3" s="234"/>
      <c r="E3" s="234"/>
      <c r="F3" s="234"/>
      <c r="G3" s="235"/>
      <c r="H3" s="547" t="s">
        <v>654</v>
      </c>
      <c r="I3" s="547"/>
      <c r="J3" s="547"/>
      <c r="K3" s="236" t="s">
        <v>655</v>
      </c>
      <c r="L3" s="236" t="s">
        <v>656</v>
      </c>
      <c r="M3" s="236" t="s">
        <v>657</v>
      </c>
      <c r="N3" s="237" t="s">
        <v>645</v>
      </c>
      <c r="O3" s="203"/>
    </row>
    <row r="4" spans="1:29" customFormat="1" ht="15" customHeight="1" x14ac:dyDescent="0.3">
      <c r="A4" s="233"/>
      <c r="B4" s="234"/>
      <c r="C4" s="234"/>
      <c r="D4" s="234"/>
      <c r="E4" s="234"/>
      <c r="F4" s="234"/>
      <c r="G4" s="235"/>
      <c r="H4" s="238" t="s">
        <v>658</v>
      </c>
      <c r="I4" s="238" t="s">
        <v>659</v>
      </c>
      <c r="J4" s="238" t="s">
        <v>660</v>
      </c>
      <c r="K4" s="239"/>
      <c r="L4" s="239"/>
      <c r="M4" s="239"/>
      <c r="N4" s="239"/>
      <c r="O4" s="203"/>
    </row>
    <row r="5" spans="1:29" customFormat="1" ht="15.45" customHeight="1" x14ac:dyDescent="0.3">
      <c r="A5" s="233"/>
      <c r="B5" s="240"/>
      <c r="C5" s="240"/>
      <c r="D5" s="240"/>
      <c r="E5" s="240"/>
      <c r="F5" s="240"/>
      <c r="G5" s="241"/>
      <c r="H5" s="242" t="s">
        <v>578</v>
      </c>
      <c r="I5" s="242" t="s">
        <v>578</v>
      </c>
      <c r="J5" s="242" t="s">
        <v>578</v>
      </c>
      <c r="K5" s="242" t="s">
        <v>578</v>
      </c>
      <c r="L5" s="242" t="s">
        <v>578</v>
      </c>
      <c r="M5" s="242" t="s">
        <v>578</v>
      </c>
      <c r="N5" s="242" t="s">
        <v>578</v>
      </c>
      <c r="O5" s="203"/>
    </row>
    <row r="6" spans="1:29" s="251" customFormat="1" x14ac:dyDescent="0.25">
      <c r="A6" s="243">
        <v>1</v>
      </c>
      <c r="B6" s="538" t="s">
        <v>661</v>
      </c>
      <c r="C6" s="539"/>
      <c r="D6" s="539"/>
      <c r="E6" s="244"/>
      <c r="F6" s="244"/>
      <c r="G6" s="29"/>
      <c r="H6" s="30">
        <v>314599</v>
      </c>
      <c r="I6" s="30">
        <v>35375</v>
      </c>
      <c r="J6" s="30">
        <v>1313931</v>
      </c>
      <c r="K6" s="30">
        <v>200540</v>
      </c>
      <c r="L6" s="31">
        <f>SUM(H6:K6)</f>
        <v>1864445</v>
      </c>
      <c r="M6" s="30">
        <v>0</v>
      </c>
      <c r="N6" s="31">
        <f>SUM(L6:M6)</f>
        <v>1864445</v>
      </c>
      <c r="P6" s="243">
        <v>1</v>
      </c>
      <c r="Q6" s="538" t="s">
        <v>661</v>
      </c>
      <c r="R6" s="539"/>
      <c r="S6" s="539"/>
      <c r="T6" s="244"/>
      <c r="U6" s="244"/>
      <c r="V6" s="29"/>
      <c r="W6" s="32">
        <v>314599</v>
      </c>
      <c r="X6" s="32">
        <v>35375</v>
      </c>
      <c r="Y6" s="32">
        <v>714934</v>
      </c>
      <c r="Z6" s="32">
        <v>799537</v>
      </c>
      <c r="AA6" s="31">
        <v>1864445</v>
      </c>
      <c r="AB6" s="32">
        <v>0</v>
      </c>
      <c r="AC6" s="31">
        <v>1864445</v>
      </c>
    </row>
    <row r="7" spans="1:29" s="251" customFormat="1" x14ac:dyDescent="0.25">
      <c r="A7" s="243"/>
      <c r="B7" s="33"/>
      <c r="C7" s="244"/>
      <c r="D7" s="244"/>
      <c r="E7" s="244"/>
      <c r="F7" s="244"/>
      <c r="G7" s="29"/>
      <c r="H7" s="34"/>
      <c r="I7" s="34"/>
      <c r="J7" s="34"/>
      <c r="K7" s="35"/>
      <c r="L7" s="34"/>
      <c r="M7" s="34"/>
      <c r="N7" s="34"/>
      <c r="P7" s="243"/>
      <c r="Q7" s="33"/>
      <c r="R7" s="244"/>
      <c r="S7" s="244"/>
      <c r="T7" s="244"/>
      <c r="U7" s="244"/>
      <c r="V7" s="29"/>
      <c r="W7" s="34"/>
      <c r="X7" s="34"/>
      <c r="Y7" s="34"/>
      <c r="Z7" s="35"/>
      <c r="AA7" s="34"/>
      <c r="AB7" s="34"/>
      <c r="AC7" s="34"/>
    </row>
    <row r="8" spans="1:29" s="251" customFormat="1" x14ac:dyDescent="0.25">
      <c r="A8" s="243">
        <v>2</v>
      </c>
      <c r="B8" s="538" t="s">
        <v>662</v>
      </c>
      <c r="C8" s="539"/>
      <c r="D8" s="539"/>
      <c r="E8" s="244"/>
      <c r="F8" s="244"/>
      <c r="G8" s="29"/>
      <c r="H8" s="34"/>
      <c r="I8" s="34"/>
      <c r="J8" s="34"/>
      <c r="K8" s="35"/>
      <c r="L8" s="34"/>
      <c r="M8" s="34"/>
      <c r="N8" s="34"/>
      <c r="P8" s="243">
        <v>2</v>
      </c>
      <c r="Q8" s="538" t="s">
        <v>662</v>
      </c>
      <c r="R8" s="539"/>
      <c r="S8" s="539"/>
      <c r="T8" s="244"/>
      <c r="U8" s="244"/>
      <c r="V8" s="29"/>
      <c r="W8" s="34"/>
      <c r="X8" s="34"/>
      <c r="Y8" s="34"/>
      <c r="Z8" s="35"/>
      <c r="AA8" s="34"/>
      <c r="AB8" s="34"/>
      <c r="AC8" s="34"/>
    </row>
    <row r="9" spans="1:29" s="251" customFormat="1" x14ac:dyDescent="0.25">
      <c r="A9" s="243" t="s">
        <v>599</v>
      </c>
      <c r="B9" s="36"/>
      <c r="C9" s="244"/>
      <c r="D9" s="37" t="s">
        <v>663</v>
      </c>
      <c r="E9" s="244"/>
      <c r="F9" s="244"/>
      <c r="G9" s="38"/>
      <c r="H9" s="30">
        <v>28197</v>
      </c>
      <c r="I9" s="30">
        <v>23799</v>
      </c>
      <c r="J9" s="30">
        <v>37999</v>
      </c>
      <c r="K9" s="30">
        <v>0</v>
      </c>
      <c r="L9" s="31">
        <f>SUM(H9:K9)</f>
        <v>89995</v>
      </c>
      <c r="M9" s="30">
        <v>0</v>
      </c>
      <c r="N9" s="31">
        <f>SUM(L9:M9)</f>
        <v>89995</v>
      </c>
      <c r="P9" s="243" t="s">
        <v>599</v>
      </c>
      <c r="Q9" s="36"/>
      <c r="R9" s="244"/>
      <c r="S9" s="37" t="s">
        <v>663</v>
      </c>
      <c r="T9" s="244"/>
      <c r="U9" s="244"/>
      <c r="V9" s="38"/>
      <c r="W9" s="32">
        <v>28197</v>
      </c>
      <c r="X9" s="32">
        <v>5613</v>
      </c>
      <c r="Y9" s="32">
        <v>56185</v>
      </c>
      <c r="Z9" s="32">
        <v>0</v>
      </c>
      <c r="AA9" s="31">
        <v>89995</v>
      </c>
      <c r="AB9" s="32">
        <v>0</v>
      </c>
      <c r="AC9" s="31">
        <v>89995</v>
      </c>
    </row>
    <row r="10" spans="1:29" s="251" customFormat="1" x14ac:dyDescent="0.25">
      <c r="A10" s="243" t="s">
        <v>601</v>
      </c>
      <c r="B10" s="36"/>
      <c r="C10" s="244"/>
      <c r="D10" s="37" t="s">
        <v>664</v>
      </c>
      <c r="E10" s="244"/>
      <c r="F10" s="244"/>
      <c r="G10" s="38"/>
      <c r="H10" s="30">
        <v>0</v>
      </c>
      <c r="I10" s="30">
        <v>0</v>
      </c>
      <c r="J10" s="30">
        <v>-41053</v>
      </c>
      <c r="K10" s="30">
        <v>7240</v>
      </c>
      <c r="L10" s="31">
        <f>SUM(H10:K10)</f>
        <v>-33813</v>
      </c>
      <c r="M10" s="30">
        <v>0</v>
      </c>
      <c r="N10" s="31">
        <f>SUM(L10:M10)</f>
        <v>-33813</v>
      </c>
      <c r="P10" s="243" t="s">
        <v>601</v>
      </c>
      <c r="Q10" s="36"/>
      <c r="R10" s="244"/>
      <c r="S10" s="37" t="s">
        <v>664</v>
      </c>
      <c r="T10" s="244"/>
      <c r="U10" s="244"/>
      <c r="V10" s="38"/>
      <c r="W10" s="32">
        <v>0</v>
      </c>
      <c r="X10" s="32">
        <v>0</v>
      </c>
      <c r="Y10" s="32">
        <v>-41053</v>
      </c>
      <c r="Z10" s="32">
        <v>7240</v>
      </c>
      <c r="AA10" s="31">
        <v>-33813</v>
      </c>
      <c r="AB10" s="32">
        <v>0</v>
      </c>
      <c r="AC10" s="31">
        <v>-33813</v>
      </c>
    </row>
    <row r="11" spans="1:29" s="251" customFormat="1" x14ac:dyDescent="0.25">
      <c r="A11" s="243" t="s">
        <v>603</v>
      </c>
      <c r="B11" s="36"/>
      <c r="C11" s="244"/>
      <c r="D11" s="37" t="s">
        <v>665</v>
      </c>
      <c r="E11" s="244"/>
      <c r="F11" s="244"/>
      <c r="G11" s="38"/>
      <c r="H11" s="30">
        <v>0</v>
      </c>
      <c r="I11" s="30">
        <v>0</v>
      </c>
      <c r="J11" s="30">
        <v>0</v>
      </c>
      <c r="K11" s="30">
        <v>0</v>
      </c>
      <c r="L11" s="31">
        <f>SUM(H11:K11)</f>
        <v>0</v>
      </c>
      <c r="M11" s="30">
        <v>0</v>
      </c>
      <c r="N11" s="31">
        <f>SUM(L11:M11)</f>
        <v>0</v>
      </c>
      <c r="P11" s="243" t="s">
        <v>603</v>
      </c>
      <c r="Q11" s="36"/>
      <c r="R11" s="244"/>
      <c r="S11" s="37" t="s">
        <v>665</v>
      </c>
      <c r="T11" s="244"/>
      <c r="U11" s="244"/>
      <c r="V11" s="38"/>
      <c r="W11" s="32">
        <v>0</v>
      </c>
      <c r="X11" s="32">
        <v>0</v>
      </c>
      <c r="Y11" s="32">
        <v>9849</v>
      </c>
      <c r="Z11" s="32">
        <v>-9849</v>
      </c>
      <c r="AA11" s="31">
        <v>0</v>
      </c>
      <c r="AB11" s="32">
        <v>0</v>
      </c>
      <c r="AC11" s="31">
        <v>0</v>
      </c>
    </row>
    <row r="12" spans="1:29" s="251" customFormat="1" x14ac:dyDescent="0.25">
      <c r="A12" s="243" t="s">
        <v>605</v>
      </c>
      <c r="B12" s="36"/>
      <c r="C12" s="244"/>
      <c r="D12" s="37" t="s">
        <v>666</v>
      </c>
      <c r="E12" s="244"/>
      <c r="F12" s="244"/>
      <c r="G12" s="38"/>
      <c r="H12" s="30">
        <v>0</v>
      </c>
      <c r="I12" s="30">
        <v>-18186</v>
      </c>
      <c r="J12" s="30">
        <v>18186</v>
      </c>
      <c r="K12" s="30">
        <v>0</v>
      </c>
      <c r="L12" s="31">
        <f>SUM(H12:K12)</f>
        <v>0</v>
      </c>
      <c r="M12" s="30">
        <v>0</v>
      </c>
      <c r="N12" s="31">
        <f>SUM(L12:M12)</f>
        <v>0</v>
      </c>
      <c r="P12" s="243" t="s">
        <v>605</v>
      </c>
      <c r="Q12" s="36"/>
      <c r="R12" s="244"/>
      <c r="S12" s="37" t="s">
        <v>666</v>
      </c>
      <c r="T12" s="244"/>
      <c r="U12" s="244"/>
      <c r="V12" s="38"/>
      <c r="W12" s="32">
        <v>0</v>
      </c>
      <c r="X12" s="32">
        <v>0</v>
      </c>
      <c r="Y12" s="32">
        <v>0</v>
      </c>
      <c r="Z12" s="32">
        <v>0</v>
      </c>
      <c r="AA12" s="31">
        <v>0</v>
      </c>
      <c r="AB12" s="32">
        <v>0</v>
      </c>
      <c r="AC12" s="31">
        <v>0</v>
      </c>
    </row>
    <row r="13" spans="1:29" s="251" customFormat="1" x14ac:dyDescent="0.25">
      <c r="A13" s="243" t="s">
        <v>607</v>
      </c>
      <c r="B13" s="245"/>
      <c r="C13" s="540" t="s">
        <v>667</v>
      </c>
      <c r="D13" s="540"/>
      <c r="E13" s="246"/>
      <c r="F13" s="246"/>
      <c r="G13" s="247"/>
      <c r="H13" s="248">
        <f t="shared" ref="H13:N13" si="0">SUM(H9:H12)</f>
        <v>28197</v>
      </c>
      <c r="I13" s="248">
        <f t="shared" si="0"/>
        <v>5613</v>
      </c>
      <c r="J13" s="248">
        <f t="shared" si="0"/>
        <v>15132</v>
      </c>
      <c r="K13" s="248">
        <f t="shared" si="0"/>
        <v>7240</v>
      </c>
      <c r="L13" s="248">
        <f t="shared" si="0"/>
        <v>56182</v>
      </c>
      <c r="M13" s="248">
        <f t="shared" si="0"/>
        <v>0</v>
      </c>
      <c r="N13" s="248">
        <f t="shared" si="0"/>
        <v>56182</v>
      </c>
      <c r="P13" s="243" t="s">
        <v>607</v>
      </c>
      <c r="Q13" s="245"/>
      <c r="R13" s="540" t="s">
        <v>667</v>
      </c>
      <c r="S13" s="540"/>
      <c r="T13" s="246"/>
      <c r="U13" s="246"/>
      <c r="V13" s="247"/>
      <c r="W13" s="248">
        <f t="shared" ref="W13:AC13" si="1">SUM(W9:W12)</f>
        <v>28197</v>
      </c>
      <c r="X13" s="248">
        <f t="shared" si="1"/>
        <v>5613</v>
      </c>
      <c r="Y13" s="248">
        <f t="shared" si="1"/>
        <v>24981</v>
      </c>
      <c r="Z13" s="248">
        <f t="shared" si="1"/>
        <v>-2609</v>
      </c>
      <c r="AA13" s="248">
        <f t="shared" si="1"/>
        <v>56182</v>
      </c>
      <c r="AB13" s="248">
        <f t="shared" si="1"/>
        <v>0</v>
      </c>
      <c r="AC13" s="248">
        <f t="shared" si="1"/>
        <v>56182</v>
      </c>
    </row>
    <row r="14" spans="1:29" s="251" customFormat="1" x14ac:dyDescent="0.25">
      <c r="A14" s="243"/>
      <c r="B14" s="33"/>
      <c r="C14" s="244"/>
      <c r="D14" s="244"/>
      <c r="E14" s="244"/>
      <c r="F14" s="244"/>
      <c r="G14" s="29"/>
      <c r="H14" s="34"/>
      <c r="I14" s="34"/>
      <c r="J14" s="34"/>
      <c r="K14" s="34"/>
      <c r="L14" s="34"/>
      <c r="M14" s="34"/>
      <c r="N14" s="34"/>
    </row>
    <row r="15" spans="1:29" s="251" customFormat="1" x14ac:dyDescent="0.25">
      <c r="A15" s="243">
        <v>3</v>
      </c>
      <c r="B15" s="546" t="s">
        <v>668</v>
      </c>
      <c r="C15" s="540"/>
      <c r="D15" s="540"/>
      <c r="E15" s="249"/>
      <c r="F15" s="249"/>
      <c r="G15" s="247"/>
      <c r="H15" s="248">
        <f>H6+H13</f>
        <v>342796</v>
      </c>
      <c r="I15" s="248">
        <f>I6+I13</f>
        <v>40988</v>
      </c>
      <c r="J15" s="248">
        <f>J6+J13</f>
        <v>1329063</v>
      </c>
      <c r="K15" s="248">
        <f>K6+K13</f>
        <v>207780</v>
      </c>
      <c r="L15" s="248">
        <f>SUM(H15:K15)</f>
        <v>1920627</v>
      </c>
      <c r="M15" s="248">
        <f>M6+M13</f>
        <v>0</v>
      </c>
      <c r="N15" s="248">
        <f>SUM(L15:M15)</f>
        <v>1920627</v>
      </c>
    </row>
    <row r="16" spans="1:29" s="251" customFormat="1" x14ac:dyDescent="0.25">
      <c r="A16" s="243"/>
      <c r="B16" s="33"/>
      <c r="C16" s="244"/>
      <c r="D16" s="244"/>
      <c r="E16" s="244"/>
      <c r="F16" s="244"/>
      <c r="G16" s="29"/>
      <c r="H16" s="34"/>
      <c r="I16" s="34"/>
      <c r="J16" s="34"/>
      <c r="K16" s="35"/>
      <c r="L16" s="34"/>
      <c r="M16" s="35"/>
      <c r="N16" s="34"/>
    </row>
    <row r="17" spans="1:14" s="251" customFormat="1" x14ac:dyDescent="0.25">
      <c r="A17" s="243">
        <v>4</v>
      </c>
      <c r="B17" s="538" t="s">
        <v>669</v>
      </c>
      <c r="C17" s="539"/>
      <c r="D17" s="539"/>
      <c r="E17" s="244"/>
      <c r="F17" s="244"/>
      <c r="G17" s="29"/>
      <c r="H17" s="34"/>
      <c r="I17" s="34"/>
      <c r="J17" s="34"/>
      <c r="K17" s="35"/>
      <c r="L17" s="34"/>
      <c r="M17" s="34"/>
      <c r="N17" s="34"/>
    </row>
    <row r="18" spans="1:14" s="251" customFormat="1" x14ac:dyDescent="0.25">
      <c r="A18" s="243" t="s">
        <v>670</v>
      </c>
      <c r="B18" s="36"/>
      <c r="C18" s="244"/>
      <c r="D18" s="37" t="s">
        <v>663</v>
      </c>
      <c r="E18" s="244"/>
      <c r="F18" s="244"/>
      <c r="G18" s="38"/>
      <c r="H18" s="2">
        <v>49325</v>
      </c>
      <c r="I18" s="2">
        <v>33562</v>
      </c>
      <c r="J18" s="2">
        <v>47554</v>
      </c>
      <c r="K18" s="2">
        <v>0</v>
      </c>
      <c r="L18" s="31">
        <f>SUM(H18:K18)</f>
        <v>130441</v>
      </c>
      <c r="M18" s="30">
        <v>0</v>
      </c>
      <c r="N18" s="31">
        <f>SUM(L18:M18)</f>
        <v>130441</v>
      </c>
    </row>
    <row r="19" spans="1:14" s="251" customFormat="1" x14ac:dyDescent="0.25">
      <c r="A19" s="243" t="s">
        <v>671</v>
      </c>
      <c r="B19" s="36"/>
      <c r="C19" s="244"/>
      <c r="D19" s="37" t="s">
        <v>664</v>
      </c>
      <c r="E19" s="244"/>
      <c r="F19" s="244"/>
      <c r="G19" s="38"/>
      <c r="H19" s="2">
        <v>0</v>
      </c>
      <c r="I19" s="2">
        <v>0</v>
      </c>
      <c r="J19" s="2">
        <v>-5129</v>
      </c>
      <c r="K19" s="2">
        <v>0</v>
      </c>
      <c r="L19" s="31">
        <f>SUM(H19:K19)</f>
        <v>-5129</v>
      </c>
      <c r="M19" s="30">
        <v>0</v>
      </c>
      <c r="N19" s="31">
        <f>SUM(L19:M19)</f>
        <v>-5129</v>
      </c>
    </row>
    <row r="20" spans="1:14" s="251" customFormat="1" x14ac:dyDescent="0.25">
      <c r="A20" s="243" t="s">
        <v>672</v>
      </c>
      <c r="B20" s="36"/>
      <c r="C20" s="244"/>
      <c r="D20" s="37" t="s">
        <v>665</v>
      </c>
      <c r="E20" s="244"/>
      <c r="F20" s="244"/>
      <c r="G20" s="38"/>
      <c r="H20" s="2">
        <v>0</v>
      </c>
      <c r="I20" s="2">
        <v>0</v>
      </c>
      <c r="J20" s="2">
        <v>0</v>
      </c>
      <c r="K20" s="2">
        <v>0</v>
      </c>
      <c r="L20" s="31">
        <f>SUM(H20:K20)</f>
        <v>0</v>
      </c>
      <c r="M20" s="30">
        <v>0</v>
      </c>
      <c r="N20" s="31">
        <f>SUM(L20:M20)</f>
        <v>0</v>
      </c>
    </row>
    <row r="21" spans="1:14" s="251" customFormat="1" x14ac:dyDescent="0.25">
      <c r="A21" s="243" t="s">
        <v>673</v>
      </c>
      <c r="B21" s="36"/>
      <c r="C21" s="244"/>
      <c r="D21" s="37" t="s">
        <v>666</v>
      </c>
      <c r="E21" s="244"/>
      <c r="F21" s="244"/>
      <c r="G21" s="38"/>
      <c r="H21" s="2">
        <v>0</v>
      </c>
      <c r="I21" s="2">
        <v>-26357</v>
      </c>
      <c r="J21" s="2">
        <v>26357</v>
      </c>
      <c r="K21" s="2">
        <v>0</v>
      </c>
      <c r="L21" s="31">
        <f>SUM(H21:K21)</f>
        <v>0</v>
      </c>
      <c r="M21" s="30">
        <v>0</v>
      </c>
      <c r="N21" s="31">
        <f>SUM(L21:M21)</f>
        <v>0</v>
      </c>
    </row>
    <row r="22" spans="1:14" s="251" customFormat="1" x14ac:dyDescent="0.25">
      <c r="A22" s="243" t="s">
        <v>674</v>
      </c>
      <c r="B22" s="245"/>
      <c r="C22" s="540" t="s">
        <v>667</v>
      </c>
      <c r="D22" s="540"/>
      <c r="E22" s="246"/>
      <c r="F22" s="246"/>
      <c r="G22" s="247"/>
      <c r="H22" s="248">
        <f t="shared" ref="H22:N22" si="2">SUM(H18:H21)</f>
        <v>49325</v>
      </c>
      <c r="I22" s="248">
        <f t="shared" si="2"/>
        <v>7205</v>
      </c>
      <c r="J22" s="248">
        <f t="shared" si="2"/>
        <v>68782</v>
      </c>
      <c r="K22" s="248">
        <f t="shared" si="2"/>
        <v>0</v>
      </c>
      <c r="L22" s="248">
        <f t="shared" si="2"/>
        <v>125312</v>
      </c>
      <c r="M22" s="248">
        <f t="shared" si="2"/>
        <v>0</v>
      </c>
      <c r="N22" s="248">
        <f t="shared" si="2"/>
        <v>125312</v>
      </c>
    </row>
    <row r="23" spans="1:14" s="251" customFormat="1" x14ac:dyDescent="0.25">
      <c r="A23" s="243"/>
      <c r="B23" s="36"/>
      <c r="C23" s="244"/>
      <c r="D23" s="244"/>
      <c r="E23" s="244"/>
      <c r="F23" s="244"/>
      <c r="G23" s="38"/>
      <c r="H23" s="34"/>
      <c r="I23" s="34"/>
      <c r="J23" s="34"/>
      <c r="K23" s="34"/>
      <c r="L23" s="34"/>
      <c r="M23" s="34"/>
      <c r="N23" s="34"/>
    </row>
    <row r="24" spans="1:14" s="251" customFormat="1" x14ac:dyDescent="0.25">
      <c r="A24" s="243">
        <v>5</v>
      </c>
      <c r="B24" s="546" t="s">
        <v>675</v>
      </c>
      <c r="C24" s="540"/>
      <c r="D24" s="540"/>
      <c r="E24" s="246"/>
      <c r="F24" s="246"/>
      <c r="G24" s="247"/>
      <c r="H24" s="248">
        <f>H15+H22</f>
        <v>392121</v>
      </c>
      <c r="I24" s="248">
        <f>I15+I22</f>
        <v>48193</v>
      </c>
      <c r="J24" s="248">
        <f>J15+J22</f>
        <v>1397845</v>
      </c>
      <c r="K24" s="248">
        <f>K15+K22</f>
        <v>207780</v>
      </c>
      <c r="L24" s="248">
        <f>SUM(H24:K24)</f>
        <v>2045939</v>
      </c>
      <c r="M24" s="248">
        <f>M15+M22</f>
        <v>0</v>
      </c>
      <c r="N24" s="248">
        <f>SUM(L24:M24)</f>
        <v>2045939</v>
      </c>
    </row>
  </sheetData>
  <sheetProtection algorithmName="SHA-512" hashValue="50TdgX1wQFXkRpTstb6EWpYiBi5R3RS8r277l//xXcRf3l3nmZga7rC+WDVIHwYP/O2u5h2LzR39C1KckWM92A==" saltValue="zecEbgxmS6rqm7kFgacL3A==" spinCount="100000" sheet="1" objects="1" scenarios="1"/>
  <mergeCells count="13">
    <mergeCell ref="H1:N2"/>
    <mergeCell ref="B24:D24"/>
    <mergeCell ref="H3:J3"/>
    <mergeCell ref="B1:D1"/>
    <mergeCell ref="B6:D6"/>
    <mergeCell ref="B8:D8"/>
    <mergeCell ref="C13:D13"/>
    <mergeCell ref="B15:D15"/>
    <mergeCell ref="Q6:S6"/>
    <mergeCell ref="Q8:S8"/>
    <mergeCell ref="R13:S13"/>
    <mergeCell ref="B17:D17"/>
    <mergeCell ref="C22:D22"/>
  </mergeCells>
  <conditionalFormatting sqref="H6">
    <cfRule type="expression" dxfId="163" priority="1">
      <formula>H6&lt;&gt;W6</formula>
    </cfRule>
  </conditionalFormatting>
  <conditionalFormatting sqref="I6">
    <cfRule type="expression" dxfId="162" priority="2">
      <formula>I6&lt;&gt;X6</formula>
    </cfRule>
  </conditionalFormatting>
  <conditionalFormatting sqref="J6">
    <cfRule type="expression" dxfId="161" priority="3">
      <formula>J6&lt;&gt;Y6</formula>
    </cfRule>
  </conditionalFormatting>
  <conditionalFormatting sqref="K6">
    <cfRule type="expression" dxfId="160" priority="4">
      <formula>K6&lt;&gt;Z6</formula>
    </cfRule>
  </conditionalFormatting>
  <conditionalFormatting sqref="M6">
    <cfRule type="expression" dxfId="159" priority="5">
      <formula>M6&lt;&gt;AB6</formula>
    </cfRule>
  </conditionalFormatting>
  <conditionalFormatting sqref="H9">
    <cfRule type="expression" dxfId="158" priority="6">
      <formula>H9&lt;&gt;W9</formula>
    </cfRule>
  </conditionalFormatting>
  <conditionalFormatting sqref="H10">
    <cfRule type="expression" dxfId="157" priority="7">
      <formula>H10&lt;&gt;W10</formula>
    </cfRule>
  </conditionalFormatting>
  <conditionalFormatting sqref="H11">
    <cfRule type="expression" dxfId="156" priority="8">
      <formula>H11&lt;&gt;W11</formula>
    </cfRule>
  </conditionalFormatting>
  <conditionalFormatting sqref="H12">
    <cfRule type="expression" dxfId="155" priority="9">
      <formula>H12&lt;&gt;W12</formula>
    </cfRule>
  </conditionalFormatting>
  <conditionalFormatting sqref="I9">
    <cfRule type="expression" dxfId="154" priority="10">
      <formula>I9&lt;&gt;X9</formula>
    </cfRule>
  </conditionalFormatting>
  <conditionalFormatting sqref="I10">
    <cfRule type="expression" dxfId="153" priority="11">
      <formula>I10&lt;&gt;X10</formula>
    </cfRule>
  </conditionalFormatting>
  <conditionalFormatting sqref="I11">
    <cfRule type="expression" dxfId="152" priority="12">
      <formula>I11&lt;&gt;X11</formula>
    </cfRule>
  </conditionalFormatting>
  <conditionalFormatting sqref="I12">
    <cfRule type="expression" dxfId="151" priority="13">
      <formula>I12&lt;&gt;X12</formula>
    </cfRule>
  </conditionalFormatting>
  <conditionalFormatting sqref="J9">
    <cfRule type="expression" dxfId="150" priority="14">
      <formula>J9&lt;&gt;Y9</formula>
    </cfRule>
  </conditionalFormatting>
  <conditionalFormatting sqref="J10">
    <cfRule type="expression" dxfId="149" priority="15">
      <formula>J10&lt;&gt;Y10</formula>
    </cfRule>
  </conditionalFormatting>
  <conditionalFormatting sqref="J11">
    <cfRule type="expression" dxfId="148" priority="16">
      <formula>J11&lt;&gt;Y11</formula>
    </cfRule>
  </conditionalFormatting>
  <conditionalFormatting sqref="J12">
    <cfRule type="expression" dxfId="147" priority="17">
      <formula>J12&lt;&gt;Y12</formula>
    </cfRule>
  </conditionalFormatting>
  <conditionalFormatting sqref="K9">
    <cfRule type="expression" dxfId="146" priority="18">
      <formula>K9&lt;&gt;Z9</formula>
    </cfRule>
  </conditionalFormatting>
  <conditionalFormatting sqref="K10">
    <cfRule type="expression" dxfId="145" priority="19">
      <formula>K10&lt;&gt;Z10</formula>
    </cfRule>
  </conditionalFormatting>
  <conditionalFormatting sqref="K11">
    <cfRule type="expression" dxfId="144" priority="20">
      <formula>K11&lt;&gt;Z11</formula>
    </cfRule>
  </conditionalFormatting>
  <conditionalFormatting sqref="K12">
    <cfRule type="expression" dxfId="143" priority="21">
      <formula>K12&lt;&gt;Z12</formula>
    </cfRule>
  </conditionalFormatting>
  <conditionalFormatting sqref="M9">
    <cfRule type="expression" dxfId="142" priority="22">
      <formula>M9&lt;&gt;AB9</formula>
    </cfRule>
  </conditionalFormatting>
  <conditionalFormatting sqref="M10">
    <cfRule type="expression" dxfId="141" priority="23">
      <formula>M10&lt;&gt;AB10</formula>
    </cfRule>
  </conditionalFormatting>
  <conditionalFormatting sqref="M11">
    <cfRule type="expression" dxfId="140" priority="24">
      <formula>M11&lt;&gt;AB11</formula>
    </cfRule>
  </conditionalFormatting>
  <conditionalFormatting sqref="M12">
    <cfRule type="expression" dxfId="139" priority="25">
      <formula>M12&lt;&gt;AB12</formula>
    </cfRule>
  </conditionalFormatting>
  <dataValidations count="16">
    <dataValidation type="whole" operator="greaterThan" allowBlank="1" showInputMessage="1" showErrorMessage="1" errorTitle="Whole numbers only allowed" error="All monies should be independently rounded to the nearest £1,000." sqref="H6:K6">
      <formula1>-99999999</formula1>
    </dataValidation>
    <dataValidation type="whole" operator="greaterThan" allowBlank="1" showInputMessage="1" showErrorMessage="1" errorTitle="Whole numbers only allowed" error="All monies should be independently rounded to the nearest £1,000." sqref="M6">
      <formula1>-99999999</formula1>
    </dataValidation>
    <dataValidation type="whole" operator="greaterThan" allowBlank="1" showInputMessage="1" showErrorMessage="1" errorTitle="Whole numbers only allowed" error="All monies should be independently rounded to the nearest £1,000." sqref="H10:I12">
      <formula1>-99999999</formula1>
    </dataValidation>
    <dataValidation type="whole" operator="greaterThan" allowBlank="1" showInputMessage="1" showErrorMessage="1" errorTitle="Whole numbers only allowed" error="All monies should be independently rounded to the nearest £1,000." sqref="J11:K12">
      <formula1>-99999999</formula1>
    </dataValidation>
    <dataValidation type="whole" operator="greaterThan" allowBlank="1" showInputMessage="1" showErrorMessage="1" errorTitle="Whole numbers only allowed" error="All monies should be independently rounded to the nearest £1,000." sqref="K9">
      <formula1>-99999999</formula1>
    </dataValidation>
    <dataValidation type="whole" operator="greaterThan" allowBlank="1" showInputMessage="1" showErrorMessage="1" errorTitle="Whole numbers only allowed" error="All monies should be independently rounded to the nearest £1,000." sqref="M9:M12">
      <formula1>-99999999</formula1>
    </dataValidation>
    <dataValidation type="whole" operator="greaterThan" allowBlank="1" showInputMessage="1" showErrorMessage="1" errorTitle="Whole numbers only allowed" error="All monies should be independently rounded to the nearest £1,000." sqref="H19:I21">
      <formula1>-99999999</formula1>
    </dataValidation>
    <dataValidation type="whole" operator="greaterThan" allowBlank="1" showInputMessage="1" showErrorMessage="1" errorTitle="Whole numbers only allowed" error="All monies should be independently rounded to the nearest £1,000." sqref="J20:K21">
      <formula1>-99999999</formula1>
    </dataValidation>
    <dataValidation type="whole" operator="greaterThan" allowBlank="1" showInputMessage="1" showErrorMessage="1" errorTitle="Whole numbers only allowed" error="All monies should be independently rounded to the nearest £1,000." sqref="K18">
      <formula1>-99999999</formula1>
    </dataValidation>
    <dataValidation type="whole" operator="greaterThan" allowBlank="1" showInputMessage="1" showErrorMessage="1" errorTitle="Whole numbers only allowed" error="All monies should be independently rounded to the nearest £1,000." sqref="M18:M21">
      <formula1>-99999999</formula1>
    </dataValidation>
    <dataValidation type="whole" operator="greaterThan" allowBlank="1" showInputMessage="1" showErrorMessage="1" errorTitle="Whole numbers only allowed" error="All monies should be independently rounded to the nearest £1,000." sqref="W6:Z6">
      <formula1>-99999999</formula1>
    </dataValidation>
    <dataValidation type="whole" operator="greaterThan" allowBlank="1" showInputMessage="1" showErrorMessage="1" errorTitle="Whole numbers only allowed" error="All monies should be independently rounded to the nearest £1,000." sqref="AB6">
      <formula1>-99999999</formula1>
    </dataValidation>
    <dataValidation type="whole" operator="greaterThan" allowBlank="1" showInputMessage="1" showErrorMessage="1" errorTitle="Whole numbers only allowed" error="All monies should be independently rounded to the nearest £1,000." sqref="W10:X12">
      <formula1>-99999999</formula1>
    </dataValidation>
    <dataValidation type="whole" operator="greaterThan" allowBlank="1" showInputMessage="1" showErrorMessage="1" errorTitle="Whole numbers only allowed" error="All monies should be independently rounded to the nearest £1,000." sqref="Y11:Z12">
      <formula1>-99999999</formula1>
    </dataValidation>
    <dataValidation type="whole" operator="greaterThan" allowBlank="1" showInputMessage="1" showErrorMessage="1" errorTitle="Whole numbers only allowed" error="All monies should be independently rounded to the nearest £1,000." sqref="Z9">
      <formula1>-99999999</formula1>
    </dataValidation>
    <dataValidation type="whole" operator="greaterThan" allowBlank="1" showInputMessage="1" showErrorMessage="1" errorTitle="Whole numbers only allowed" error="All monies should be independently rounded to the nearest £1,000." sqref="AB9:AB12">
      <formula1>-99999999</formula1>
    </dataValidation>
  </dataValidations>
  <pageMargins left="0.70866141732283472" right="0.70866141732283472" top="0.74803149606299213" bottom="0.74803149606299213" header="0.31496062992125984" footer="0.31496062992125984"/>
  <pageSetup paperSize="9" scale="74" orientation="landscape" r:id="rId1"/>
  <ignoredErrors>
    <ignoredError sqref="L24 L1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tabSelected="1" zoomScaleNormal="100" workbookViewId="0">
      <selection activeCell="M8" sqref="M8"/>
    </sheetView>
  </sheetViews>
  <sheetFormatPr defaultColWidth="9.109375" defaultRowHeight="13.2" x14ac:dyDescent="0.25"/>
  <cols>
    <col min="1" max="1" width="10" style="227" bestFit="1" customWidth="1"/>
    <col min="2" max="2" width="2.109375" style="170" customWidth="1"/>
    <col min="3" max="3" width="1.88671875" style="170" customWidth="1"/>
    <col min="4" max="4" width="51.33203125" style="170" customWidth="1"/>
    <col min="5" max="6" width="1.33203125" style="170" hidden="1" customWidth="1"/>
    <col min="7" max="7" width="0.33203125" style="170" hidden="1" customWidth="1"/>
    <col min="8" max="9" width="17.109375" style="170" customWidth="1"/>
    <col min="10" max="10" width="17.109375" style="170" hidden="1" customWidth="1"/>
    <col min="11" max="12" width="14.5546875" style="170" hidden="1" customWidth="1"/>
    <col min="13" max="13" width="53.6640625" style="170" customWidth="1"/>
    <col min="14" max="14" width="9.109375" style="170" customWidth="1"/>
    <col min="15" max="16384" width="9.109375" style="170"/>
  </cols>
  <sheetData>
    <row r="1" spans="1:17" customFormat="1" ht="33" customHeight="1" x14ac:dyDescent="0.3">
      <c r="A1" s="252" t="s">
        <v>676</v>
      </c>
      <c r="B1" s="535" t="s">
        <v>677</v>
      </c>
      <c r="C1" s="535"/>
      <c r="D1" s="548"/>
      <c r="E1" s="229"/>
      <c r="F1" s="229"/>
      <c r="G1" s="229"/>
      <c r="H1" s="253"/>
      <c r="I1" s="536" t="s">
        <v>572</v>
      </c>
      <c r="J1" s="536" t="s">
        <v>573</v>
      </c>
      <c r="L1" s="173"/>
    </row>
    <row r="2" spans="1:17" customFormat="1" ht="67.349999999999994" customHeight="1" x14ac:dyDescent="0.3">
      <c r="A2" s="174"/>
      <c r="B2" s="175"/>
      <c r="C2" s="175"/>
      <c r="D2" s="175"/>
      <c r="E2" s="175"/>
      <c r="F2" s="175"/>
      <c r="G2" s="175"/>
      <c r="H2" s="254"/>
      <c r="I2" s="537"/>
      <c r="J2" s="537"/>
      <c r="K2" s="170"/>
      <c r="L2" s="176"/>
      <c r="M2" s="177" t="s">
        <v>574</v>
      </c>
      <c r="Q2" s="170"/>
    </row>
    <row r="3" spans="1:17" customFormat="1" ht="37.5" customHeight="1" x14ac:dyDescent="0.3">
      <c r="A3" s="255"/>
      <c r="B3" s="256"/>
      <c r="C3" s="256"/>
      <c r="D3" s="256"/>
      <c r="E3" s="256"/>
      <c r="F3" s="256"/>
      <c r="G3" s="257"/>
      <c r="H3" s="258" t="s">
        <v>575</v>
      </c>
      <c r="I3" s="258" t="s">
        <v>576</v>
      </c>
      <c r="J3" s="258" t="s">
        <v>576</v>
      </c>
      <c r="K3" s="176"/>
      <c r="L3" s="176"/>
      <c r="M3" s="183" t="s">
        <v>577</v>
      </c>
      <c r="Q3" s="170"/>
    </row>
    <row r="4" spans="1:17" customFormat="1" ht="30" customHeight="1" x14ac:dyDescent="0.3">
      <c r="A4" s="259"/>
      <c r="B4" s="260"/>
      <c r="C4" s="260"/>
      <c r="D4" s="260"/>
      <c r="E4" s="260"/>
      <c r="F4" s="260"/>
      <c r="G4" s="261"/>
      <c r="H4" s="258" t="s">
        <v>578</v>
      </c>
      <c r="I4" s="258" t="s">
        <v>578</v>
      </c>
      <c r="J4" s="258" t="s">
        <v>578</v>
      </c>
      <c r="K4" s="173" t="s">
        <v>578</v>
      </c>
      <c r="L4" s="173" t="s">
        <v>579</v>
      </c>
      <c r="M4" s="188" t="s">
        <v>580</v>
      </c>
    </row>
    <row r="5" spans="1:17" customFormat="1" ht="12.75" customHeight="1" x14ac:dyDescent="0.3">
      <c r="A5" s="189">
        <v>1</v>
      </c>
      <c r="B5" s="190" t="s">
        <v>678</v>
      </c>
      <c r="C5" s="191"/>
      <c r="D5" s="191"/>
      <c r="E5" s="191"/>
      <c r="F5" s="191"/>
      <c r="G5" s="192"/>
      <c r="H5" s="193"/>
      <c r="I5" s="193"/>
      <c r="J5" s="193"/>
      <c r="K5" s="195" t="s">
        <v>582</v>
      </c>
      <c r="L5" s="195" t="s">
        <v>582</v>
      </c>
      <c r="M5" s="173" t="s">
        <v>583</v>
      </c>
    </row>
    <row r="6" spans="1:17" customFormat="1" ht="12.75" customHeight="1" x14ac:dyDescent="0.3">
      <c r="A6" s="189" t="s">
        <v>584</v>
      </c>
      <c r="B6" s="262"/>
      <c r="C6" s="263" t="s">
        <v>679</v>
      </c>
      <c r="D6" s="263"/>
      <c r="E6" s="264"/>
      <c r="F6" s="264"/>
      <c r="G6" s="265"/>
      <c r="H6" s="200">
        <v>0</v>
      </c>
      <c r="I6" s="200">
        <v>0</v>
      </c>
      <c r="J6" s="205">
        <v>0</v>
      </c>
      <c r="K6" s="203">
        <f t="shared" ref="K6:K15" si="0">H6-I6</f>
        <v>0</v>
      </c>
      <c r="L6" s="203" t="str">
        <f t="shared" ref="L6:L15" si="1">IF(AND(OR(H6=0,I6&lt;&gt;0),OR(I6=0,H6&lt;&gt;0)),IF((H6+I6+K6&lt;&gt;0),IF(AND(OR(H6&gt;0,I6&lt;0),OR(I6&gt;0,H6&lt;0)),ABS(K6/MIN(ABS(I6),ABS(H6))),10),"-"),10)</f>
        <v>-</v>
      </c>
      <c r="M6" s="204"/>
    </row>
    <row r="7" spans="1:17" customFormat="1" ht="12.75" customHeight="1" x14ac:dyDescent="0.3">
      <c r="A7" s="189" t="s">
        <v>586</v>
      </c>
      <c r="B7" s="262"/>
      <c r="C7" s="263" t="s">
        <v>680</v>
      </c>
      <c r="D7" s="263"/>
      <c r="E7" s="264"/>
      <c r="F7" s="264"/>
      <c r="G7" s="265"/>
      <c r="H7" s="200">
        <v>0</v>
      </c>
      <c r="I7" s="200">
        <v>0</v>
      </c>
      <c r="J7" s="205">
        <v>0</v>
      </c>
      <c r="K7" s="203">
        <f t="shared" si="0"/>
        <v>0</v>
      </c>
      <c r="L7" s="203" t="str">
        <f t="shared" si="1"/>
        <v>-</v>
      </c>
      <c r="M7" s="204"/>
    </row>
    <row r="8" spans="1:17" customFormat="1" ht="12.75" customHeight="1" x14ac:dyDescent="0.3">
      <c r="A8" s="189" t="s">
        <v>588</v>
      </c>
      <c r="B8" s="262"/>
      <c r="C8" s="263" t="s">
        <v>681</v>
      </c>
      <c r="D8" s="263"/>
      <c r="E8" s="264"/>
      <c r="F8" s="264"/>
      <c r="G8" s="265"/>
      <c r="H8" s="200">
        <v>0</v>
      </c>
      <c r="I8" s="200">
        <v>0</v>
      </c>
      <c r="J8" s="205">
        <v>0</v>
      </c>
      <c r="K8" s="203">
        <f t="shared" si="0"/>
        <v>0</v>
      </c>
      <c r="L8" s="203" t="str">
        <f t="shared" si="1"/>
        <v>-</v>
      </c>
      <c r="M8" s="204"/>
    </row>
    <row r="9" spans="1:17" customFormat="1" ht="12.75" customHeight="1" x14ac:dyDescent="0.3">
      <c r="A9" s="189" t="s">
        <v>590</v>
      </c>
      <c r="B9" s="266"/>
      <c r="C9" s="267" t="s">
        <v>682</v>
      </c>
      <c r="D9" s="268"/>
      <c r="E9" s="268"/>
      <c r="F9" s="268"/>
      <c r="G9" s="269"/>
      <c r="H9" s="210">
        <f>SUM(H7:H8)</f>
        <v>0</v>
      </c>
      <c r="I9" s="210">
        <f>SUM(I7:I8)</f>
        <v>0</v>
      </c>
      <c r="J9" s="210">
        <f>SUM(J7:J8)</f>
        <v>0</v>
      </c>
      <c r="K9" s="226">
        <f t="shared" si="0"/>
        <v>0</v>
      </c>
      <c r="L9" s="203" t="str">
        <f t="shared" si="1"/>
        <v>-</v>
      </c>
      <c r="M9" s="211"/>
    </row>
    <row r="10" spans="1:17" customFormat="1" ht="12.75" customHeight="1" x14ac:dyDescent="0.3">
      <c r="A10" s="189" t="s">
        <v>592</v>
      </c>
      <c r="B10" s="262"/>
      <c r="C10" s="263" t="s">
        <v>683</v>
      </c>
      <c r="D10" s="263"/>
      <c r="E10" s="264"/>
      <c r="F10" s="264"/>
      <c r="G10" s="265"/>
      <c r="H10" s="200">
        <v>1617062</v>
      </c>
      <c r="I10" s="200">
        <v>1493042</v>
      </c>
      <c r="J10" s="205">
        <v>1493042</v>
      </c>
      <c r="K10" s="203">
        <f t="shared" si="0"/>
        <v>124020</v>
      </c>
      <c r="L10" s="203">
        <f t="shared" si="1"/>
        <v>8.3065312295300467E-2</v>
      </c>
      <c r="M10" s="204"/>
    </row>
    <row r="11" spans="1:17" customFormat="1" ht="12.75" customHeight="1" x14ac:dyDescent="0.3">
      <c r="A11" s="189" t="s">
        <v>594</v>
      </c>
      <c r="B11" s="262"/>
      <c r="C11" s="263" t="s">
        <v>684</v>
      </c>
      <c r="D11" s="263"/>
      <c r="E11" s="264"/>
      <c r="F11" s="264"/>
      <c r="G11" s="265"/>
      <c r="H11" s="200">
        <v>212208</v>
      </c>
      <c r="I11" s="200">
        <v>212143</v>
      </c>
      <c r="J11" s="205">
        <v>212143</v>
      </c>
      <c r="K11" s="203">
        <f t="shared" si="0"/>
        <v>65</v>
      </c>
      <c r="L11" s="203">
        <f t="shared" si="1"/>
        <v>3.0639710006929289E-4</v>
      </c>
      <c r="M11" s="204"/>
    </row>
    <row r="12" spans="1:17" customFormat="1" ht="12.75" customHeight="1" x14ac:dyDescent="0.3">
      <c r="A12" s="189" t="s">
        <v>596</v>
      </c>
      <c r="B12" s="262"/>
      <c r="C12" s="263" t="s">
        <v>685</v>
      </c>
      <c r="D12" s="263"/>
      <c r="E12" s="264"/>
      <c r="F12" s="264"/>
      <c r="G12" s="265"/>
      <c r="H12" s="200">
        <v>530584</v>
      </c>
      <c r="I12" s="200">
        <v>470762</v>
      </c>
      <c r="J12" s="205">
        <v>470762</v>
      </c>
      <c r="K12" s="203">
        <f t="shared" si="0"/>
        <v>59822</v>
      </c>
      <c r="L12" s="203">
        <f t="shared" si="1"/>
        <v>0.12707482761990135</v>
      </c>
      <c r="M12" s="204"/>
    </row>
    <row r="13" spans="1:17" customFormat="1" ht="12.75" customHeight="1" x14ac:dyDescent="0.3">
      <c r="A13" s="189" t="s">
        <v>686</v>
      </c>
      <c r="B13" s="262"/>
      <c r="C13" s="263" t="s">
        <v>687</v>
      </c>
      <c r="D13" s="263"/>
      <c r="E13" s="264"/>
      <c r="F13" s="264"/>
      <c r="G13" s="265"/>
      <c r="H13" s="200">
        <v>0</v>
      </c>
      <c r="I13" s="200">
        <v>0</v>
      </c>
      <c r="J13" s="205">
        <v>0</v>
      </c>
      <c r="K13" s="203">
        <f t="shared" si="0"/>
        <v>0</v>
      </c>
      <c r="L13" s="203" t="str">
        <f t="shared" si="1"/>
        <v>-</v>
      </c>
      <c r="M13" s="204"/>
    </row>
    <row r="14" spans="1:17" customFormat="1" ht="12.75" customHeight="1" x14ac:dyDescent="0.3">
      <c r="A14" s="189" t="s">
        <v>688</v>
      </c>
      <c r="B14" s="262"/>
      <c r="C14" s="263" t="s">
        <v>689</v>
      </c>
      <c r="D14" s="263"/>
      <c r="E14" s="264"/>
      <c r="F14" s="264"/>
      <c r="G14" s="265"/>
      <c r="H14" s="200">
        <v>0</v>
      </c>
      <c r="I14" s="200">
        <v>0</v>
      </c>
      <c r="J14" s="205">
        <v>0</v>
      </c>
      <c r="K14" s="203">
        <f t="shared" si="0"/>
        <v>0</v>
      </c>
      <c r="L14" s="203" t="str">
        <f t="shared" si="1"/>
        <v>-</v>
      </c>
      <c r="M14" s="204"/>
    </row>
    <row r="15" spans="1:17" customFormat="1" ht="12.75" customHeight="1" x14ac:dyDescent="0.3">
      <c r="A15" s="189" t="s">
        <v>690</v>
      </c>
      <c r="B15" s="225" t="s">
        <v>691</v>
      </c>
      <c r="C15" s="270"/>
      <c r="D15" s="270"/>
      <c r="E15" s="270"/>
      <c r="F15" s="270"/>
      <c r="G15" s="271"/>
      <c r="H15" s="210">
        <f>SUM(H6:H8)+SUM(H10:H14)</f>
        <v>2359854</v>
      </c>
      <c r="I15" s="210">
        <f>SUM(I6:I8)+SUM(I10:I14)</f>
        <v>2175947</v>
      </c>
      <c r="J15" s="210">
        <f>SUM(J6:J8)+SUM(J10:J14)</f>
        <v>2175947</v>
      </c>
      <c r="K15" s="203">
        <f t="shared" si="0"/>
        <v>183907</v>
      </c>
      <c r="L15" s="203">
        <f t="shared" si="1"/>
        <v>8.4518143134920107E-2</v>
      </c>
      <c r="M15" s="211"/>
    </row>
    <row r="16" spans="1:17" customFormat="1" ht="12.75" customHeight="1" x14ac:dyDescent="0.3">
      <c r="A16" s="189"/>
      <c r="B16" s="219"/>
      <c r="C16" s="220"/>
      <c r="D16" s="220"/>
      <c r="E16" s="220"/>
      <c r="F16" s="220"/>
      <c r="G16" s="221"/>
      <c r="H16" s="214"/>
      <c r="I16" s="214"/>
      <c r="J16" s="214"/>
      <c r="K16" s="203"/>
      <c r="L16" s="203"/>
    </row>
    <row r="17" spans="1:13" customFormat="1" ht="12.75" customHeight="1" x14ac:dyDescent="0.3">
      <c r="A17" s="189">
        <v>2</v>
      </c>
      <c r="B17" s="190" t="s">
        <v>692</v>
      </c>
      <c r="C17" s="191"/>
      <c r="D17" s="191"/>
      <c r="E17" s="191"/>
      <c r="F17" s="191"/>
      <c r="G17" s="192"/>
      <c r="H17" s="215"/>
      <c r="I17" s="215"/>
      <c r="J17" s="215"/>
      <c r="K17" s="203"/>
      <c r="L17" s="203"/>
    </row>
    <row r="18" spans="1:13" customFormat="1" ht="12.75" customHeight="1" x14ac:dyDescent="0.3">
      <c r="A18" s="189" t="s">
        <v>599</v>
      </c>
      <c r="B18" s="196"/>
      <c r="C18" s="197" t="s">
        <v>693</v>
      </c>
      <c r="D18" s="198"/>
      <c r="E18" s="198"/>
      <c r="F18" s="198"/>
      <c r="G18" s="199"/>
      <c r="H18" s="200">
        <v>3664</v>
      </c>
      <c r="I18" s="200">
        <v>3371</v>
      </c>
      <c r="J18" s="205">
        <v>3371</v>
      </c>
      <c r="K18" s="203">
        <f t="shared" ref="K18:K23" si="2">H18-I18</f>
        <v>293</v>
      </c>
      <c r="L18" s="203">
        <f t="shared" ref="L18:L23" si="3">IF(AND(OR(H18=0,I18&lt;&gt;0),OR(I18=0,H18&lt;&gt;0)),IF((H18+I18+K18&lt;&gt;0),IF(AND(OR(H18&gt;0,I18&lt;0),OR(I18&gt;0,H18&lt;0)),ABS(K18/MIN(ABS(I18),ABS(H18))),10),"-"),10)</f>
        <v>8.6917828537525957E-2</v>
      </c>
      <c r="M18" s="204"/>
    </row>
    <row r="19" spans="1:13" customFormat="1" ht="12.75" customHeight="1" x14ac:dyDescent="0.3">
      <c r="A19" s="189" t="s">
        <v>601</v>
      </c>
      <c r="B19" s="196"/>
      <c r="C19" s="197" t="s">
        <v>694</v>
      </c>
      <c r="D19" s="198"/>
      <c r="E19" s="198"/>
      <c r="F19" s="198"/>
      <c r="G19" s="199"/>
      <c r="H19" s="200">
        <v>121950</v>
      </c>
      <c r="I19" s="200">
        <v>134076</v>
      </c>
      <c r="J19" s="205">
        <v>134076</v>
      </c>
      <c r="K19" s="203">
        <f t="shared" si="2"/>
        <v>-12126</v>
      </c>
      <c r="L19" s="203">
        <f t="shared" si="3"/>
        <v>9.9434194341943422E-2</v>
      </c>
      <c r="M19" s="204"/>
    </row>
    <row r="20" spans="1:13" customFormat="1" ht="12.75" customHeight="1" x14ac:dyDescent="0.3">
      <c r="A20" s="189" t="s">
        <v>603</v>
      </c>
      <c r="B20" s="196"/>
      <c r="C20" s="197" t="s">
        <v>685</v>
      </c>
      <c r="D20" s="198"/>
      <c r="E20" s="198"/>
      <c r="F20" s="198"/>
      <c r="G20" s="199"/>
      <c r="H20" s="200">
        <v>195000</v>
      </c>
      <c r="I20" s="200">
        <v>218062</v>
      </c>
      <c r="J20" s="205">
        <v>218062</v>
      </c>
      <c r="K20" s="203">
        <f t="shared" si="2"/>
        <v>-23062</v>
      </c>
      <c r="L20" s="203">
        <f t="shared" si="3"/>
        <v>0.11826666666666667</v>
      </c>
      <c r="M20" s="204"/>
    </row>
    <row r="21" spans="1:13" customFormat="1" ht="12.75" customHeight="1" x14ac:dyDescent="0.3">
      <c r="A21" s="189" t="s">
        <v>605</v>
      </c>
      <c r="B21" s="196"/>
      <c r="C21" s="197" t="s">
        <v>695</v>
      </c>
      <c r="D21" s="198"/>
      <c r="E21" s="198"/>
      <c r="F21" s="198"/>
      <c r="G21" s="199"/>
      <c r="H21" s="3">
        <v>250207</v>
      </c>
      <c r="I21" s="16">
        <v>175783</v>
      </c>
      <c r="J21" s="28">
        <v>175783</v>
      </c>
      <c r="K21" s="203">
        <f t="shared" si="2"/>
        <v>74424</v>
      </c>
      <c r="L21" s="203">
        <f t="shared" si="3"/>
        <v>0.42338565162729047</v>
      </c>
      <c r="M21" s="204"/>
    </row>
    <row r="22" spans="1:13" customFormat="1" ht="12.75" customHeight="1" x14ac:dyDescent="0.3">
      <c r="A22" s="189" t="s">
        <v>607</v>
      </c>
      <c r="B22" s="196"/>
      <c r="C22" s="197" t="s">
        <v>696</v>
      </c>
      <c r="D22" s="198"/>
      <c r="E22" s="198"/>
      <c r="F22" s="198"/>
      <c r="G22" s="199"/>
      <c r="H22" s="200">
        <v>0</v>
      </c>
      <c r="I22" s="200">
        <v>0</v>
      </c>
      <c r="J22" s="205">
        <v>0</v>
      </c>
      <c r="K22" s="203">
        <f t="shared" si="2"/>
        <v>0</v>
      </c>
      <c r="L22" s="203" t="str">
        <f t="shared" si="3"/>
        <v>-</v>
      </c>
      <c r="M22" s="204"/>
    </row>
    <row r="23" spans="1:13" customFormat="1" ht="12.75" customHeight="1" x14ac:dyDescent="0.3">
      <c r="A23" s="189" t="s">
        <v>609</v>
      </c>
      <c r="B23" s="225" t="s">
        <v>697</v>
      </c>
      <c r="C23" s="270"/>
      <c r="D23" s="270"/>
      <c r="E23" s="270"/>
      <c r="F23" s="270"/>
      <c r="G23" s="271"/>
      <c r="H23" s="210">
        <f>SUM(H18:H22)</f>
        <v>570821</v>
      </c>
      <c r="I23" s="210">
        <f>SUM(I18:I22)</f>
        <v>531292</v>
      </c>
      <c r="J23" s="210">
        <f>SUM(J18:J22)</f>
        <v>531292</v>
      </c>
      <c r="K23" s="203">
        <f t="shared" si="2"/>
        <v>39529</v>
      </c>
      <c r="L23" s="203">
        <f t="shared" si="3"/>
        <v>7.4401647305060117E-2</v>
      </c>
      <c r="M23" s="211"/>
    </row>
    <row r="24" spans="1:13" customFormat="1" ht="12.75" customHeight="1" x14ac:dyDescent="0.3">
      <c r="A24" s="189"/>
      <c r="B24" s="212"/>
      <c r="C24" s="206"/>
      <c r="D24" s="206"/>
      <c r="E24" s="206"/>
      <c r="F24" s="206"/>
      <c r="G24" s="213"/>
      <c r="H24" s="214"/>
      <c r="I24" s="214"/>
      <c r="J24" s="214"/>
      <c r="K24" s="203"/>
      <c r="L24" s="203"/>
    </row>
    <row r="25" spans="1:13" customFormat="1" ht="12.75" customHeight="1" x14ac:dyDescent="0.3">
      <c r="A25" s="189">
        <v>3</v>
      </c>
      <c r="B25" s="190" t="s">
        <v>698</v>
      </c>
      <c r="C25" s="272"/>
      <c r="D25" s="272"/>
      <c r="E25" s="272"/>
      <c r="F25" s="272"/>
      <c r="G25" s="273"/>
      <c r="H25" s="215"/>
      <c r="I25" s="215"/>
      <c r="J25" s="215"/>
      <c r="K25" s="203"/>
      <c r="L25" s="203"/>
    </row>
    <row r="26" spans="1:13" customFormat="1" ht="12.75" customHeight="1" x14ac:dyDescent="0.3">
      <c r="A26" s="189" t="s">
        <v>699</v>
      </c>
      <c r="B26" s="196"/>
      <c r="C26" s="197" t="s">
        <v>700</v>
      </c>
      <c r="D26" s="197"/>
      <c r="E26" s="198"/>
      <c r="F26" s="198"/>
      <c r="G26" s="199"/>
      <c r="H26" s="3">
        <v>0</v>
      </c>
      <c r="I26" s="16">
        <v>0</v>
      </c>
      <c r="J26" s="28">
        <v>0</v>
      </c>
      <c r="K26" s="203">
        <f t="shared" ref="K26:K31" si="4">H26-I26</f>
        <v>0</v>
      </c>
      <c r="L26" s="203" t="str">
        <f t="shared" ref="L26:L31" si="5">IF(AND(OR(H26=0,I26&lt;&gt;0),OR(I26=0,H26&lt;&gt;0)),IF((H26+I26+K26&lt;&gt;0),IF(AND(OR(H26&gt;0,I26&lt;0),OR(I26&gt;0,H26&lt;0)),ABS(K26/MIN(ABS(I26),ABS(H26))),10),"-"),10)</f>
        <v>-</v>
      </c>
      <c r="M26" s="204"/>
    </row>
    <row r="27" spans="1:13" customFormat="1" ht="12.75" customHeight="1" x14ac:dyDescent="0.3">
      <c r="A27" s="189" t="s">
        <v>701</v>
      </c>
      <c r="B27" s="196"/>
      <c r="C27" s="197" t="s">
        <v>702</v>
      </c>
      <c r="D27" s="197"/>
      <c r="E27" s="198"/>
      <c r="F27" s="198"/>
      <c r="G27" s="199"/>
      <c r="H27" s="3">
        <v>3174</v>
      </c>
      <c r="I27" s="16">
        <v>3264</v>
      </c>
      <c r="J27" s="28">
        <v>3264</v>
      </c>
      <c r="K27" s="203">
        <f t="shared" si="4"/>
        <v>-90</v>
      </c>
      <c r="L27" s="203">
        <f t="shared" si="5"/>
        <v>2.835538752362949E-2</v>
      </c>
      <c r="M27" s="204"/>
    </row>
    <row r="28" spans="1:13" customFormat="1" ht="12.75" customHeight="1" x14ac:dyDescent="0.3">
      <c r="A28" s="189" t="s">
        <v>703</v>
      </c>
      <c r="B28" s="196"/>
      <c r="C28" s="197" t="s">
        <v>704</v>
      </c>
      <c r="D28" s="197"/>
      <c r="E28" s="198"/>
      <c r="F28" s="198"/>
      <c r="G28" s="199"/>
      <c r="H28" s="3">
        <v>222</v>
      </c>
      <c r="I28" s="16">
        <v>201</v>
      </c>
      <c r="J28" s="28">
        <v>201</v>
      </c>
      <c r="K28" s="203">
        <f t="shared" si="4"/>
        <v>21</v>
      </c>
      <c r="L28" s="203">
        <f t="shared" si="5"/>
        <v>0.1044776119402985</v>
      </c>
      <c r="M28" s="204"/>
    </row>
    <row r="29" spans="1:13" customFormat="1" ht="12.75" customHeight="1" x14ac:dyDescent="0.3">
      <c r="A29" s="189" t="s">
        <v>705</v>
      </c>
      <c r="B29" s="196"/>
      <c r="C29" s="197" t="s">
        <v>706</v>
      </c>
      <c r="D29" s="197"/>
      <c r="E29" s="198"/>
      <c r="F29" s="198"/>
      <c r="G29" s="199"/>
      <c r="H29" s="3">
        <v>0</v>
      </c>
      <c r="I29" s="16">
        <v>0</v>
      </c>
      <c r="J29" s="28">
        <v>0</v>
      </c>
      <c r="K29" s="203">
        <f t="shared" si="4"/>
        <v>0</v>
      </c>
      <c r="L29" s="203" t="str">
        <f t="shared" si="5"/>
        <v>-</v>
      </c>
      <c r="M29" s="204"/>
    </row>
    <row r="30" spans="1:13" customFormat="1" ht="12.75" customHeight="1" x14ac:dyDescent="0.3">
      <c r="A30" s="189" t="s">
        <v>707</v>
      </c>
      <c r="B30" s="274"/>
      <c r="C30" s="275" t="s">
        <v>708</v>
      </c>
      <c r="D30" s="275"/>
      <c r="E30" s="276"/>
      <c r="F30" s="276"/>
      <c r="G30" s="277"/>
      <c r="H30" s="3">
        <v>301131</v>
      </c>
      <c r="I30" s="16">
        <v>272767</v>
      </c>
      <c r="J30" s="28">
        <v>272767</v>
      </c>
      <c r="K30" s="203">
        <f t="shared" si="4"/>
        <v>28364</v>
      </c>
      <c r="L30" s="203">
        <f t="shared" si="5"/>
        <v>0.10398618601223755</v>
      </c>
      <c r="M30" s="204"/>
    </row>
    <row r="31" spans="1:13" customFormat="1" ht="12.75" customHeight="1" x14ac:dyDescent="0.3">
      <c r="A31" s="189" t="s">
        <v>709</v>
      </c>
      <c r="B31" s="278" t="s">
        <v>710</v>
      </c>
      <c r="C31" s="267"/>
      <c r="D31" s="267"/>
      <c r="E31" s="267"/>
      <c r="F31" s="267"/>
      <c r="G31" s="279"/>
      <c r="H31" s="210">
        <f>SUM(H26:H30)</f>
        <v>304527</v>
      </c>
      <c r="I31" s="210">
        <f>SUM(I26:I30)</f>
        <v>276232</v>
      </c>
      <c r="J31" s="210">
        <f>SUM(J26:J30)</f>
        <v>276232</v>
      </c>
      <c r="K31" s="203">
        <f t="shared" si="4"/>
        <v>28295</v>
      </c>
      <c r="L31" s="203">
        <f t="shared" si="5"/>
        <v>0.10243201366966898</v>
      </c>
      <c r="M31" s="211"/>
    </row>
    <row r="32" spans="1:13" customFormat="1" ht="12.75" customHeight="1" x14ac:dyDescent="0.3">
      <c r="A32" s="189"/>
      <c r="B32" s="212"/>
      <c r="C32" s="206"/>
      <c r="D32" s="206"/>
      <c r="E32" s="206"/>
      <c r="F32" s="206"/>
      <c r="G32" s="213"/>
      <c r="H32" s="214"/>
      <c r="I32" s="214"/>
      <c r="J32" s="214"/>
      <c r="K32" s="203"/>
      <c r="L32" s="203"/>
    </row>
    <row r="33" spans="1:13" customFormat="1" ht="12.75" customHeight="1" x14ac:dyDescent="0.3">
      <c r="A33" s="189">
        <v>4</v>
      </c>
      <c r="B33" s="18" t="s">
        <v>711</v>
      </c>
      <c r="C33" s="198"/>
      <c r="D33" s="198"/>
      <c r="E33" s="198"/>
      <c r="F33" s="198"/>
      <c r="G33" s="265"/>
      <c r="H33" s="16">
        <v>0</v>
      </c>
      <c r="I33" s="16">
        <v>0</v>
      </c>
      <c r="J33" s="28">
        <v>0</v>
      </c>
      <c r="K33" s="203">
        <f>H33-I33</f>
        <v>0</v>
      </c>
      <c r="L33" s="203" t="str">
        <f>IF(AND(OR(H33=0,I33&lt;&gt;0),OR(I33=0,H33&lt;&gt;0)),IF((H33+I33+K33&lt;&gt;0),IF(AND(OR(H33&gt;0,I33&lt;0),OR(I33&gt;0,H33&lt;0)),ABS(K33/MIN(ABS(I33),ABS(H33))),10),"-"),10)</f>
        <v>-</v>
      </c>
      <c r="M33" s="204"/>
    </row>
    <row r="34" spans="1:13" customFormat="1" ht="12.75" customHeight="1" x14ac:dyDescent="0.3">
      <c r="A34" s="189"/>
      <c r="B34" s="212"/>
      <c r="C34" s="206"/>
      <c r="D34" s="206"/>
      <c r="E34" s="206"/>
      <c r="F34" s="206"/>
      <c r="G34" s="213"/>
      <c r="H34" s="214"/>
      <c r="I34" s="214"/>
      <c r="J34" s="214"/>
      <c r="K34" s="203"/>
      <c r="L34" s="203"/>
    </row>
    <row r="35" spans="1:13" customFormat="1" ht="12.75" customHeight="1" x14ac:dyDescent="0.3">
      <c r="A35" s="189">
        <v>5</v>
      </c>
      <c r="B35" s="225" t="s">
        <v>712</v>
      </c>
      <c r="C35" s="270"/>
      <c r="D35" s="270"/>
      <c r="E35" s="270"/>
      <c r="F35" s="270"/>
      <c r="G35" s="271"/>
      <c r="H35" s="210">
        <f>(H23-H31+H33)</f>
        <v>266294</v>
      </c>
      <c r="I35" s="210">
        <f>(I23-I31+I33)</f>
        <v>255060</v>
      </c>
      <c r="J35" s="210">
        <f>(J23-J31+J33)</f>
        <v>255060</v>
      </c>
      <c r="K35" s="203">
        <f>H35-I35</f>
        <v>11234</v>
      </c>
      <c r="L35" s="203">
        <f>IF(AND(OR(H35=0,I35&lt;&gt;0),OR(I35=0,H35&lt;&gt;0)),IF((H35+I35+K35&lt;&gt;0),IF(AND(OR(H35&gt;0,I35&lt;0),OR(I35&gt;0,H35&lt;0)),ABS(K35/MIN(ABS(I35),ABS(H35))),10),"-"),10)</f>
        <v>4.4044538539951383E-2</v>
      </c>
      <c r="M35" s="211"/>
    </row>
    <row r="36" spans="1:13" customFormat="1" ht="12.75" customHeight="1" x14ac:dyDescent="0.3">
      <c r="A36" s="189"/>
      <c r="B36" s="212"/>
      <c r="C36" s="206"/>
      <c r="D36" s="206"/>
      <c r="E36" s="206"/>
      <c r="F36" s="206"/>
      <c r="G36" s="213"/>
      <c r="H36" s="214"/>
      <c r="I36" s="214"/>
      <c r="J36" s="214"/>
      <c r="K36" s="203"/>
      <c r="L36" s="203"/>
    </row>
    <row r="37" spans="1:13" customFormat="1" ht="12.75" customHeight="1" x14ac:dyDescent="0.3">
      <c r="A37" s="189">
        <v>6</v>
      </c>
      <c r="B37" s="225" t="s">
        <v>713</v>
      </c>
      <c r="C37" s="270"/>
      <c r="D37" s="270"/>
      <c r="E37" s="270"/>
      <c r="F37" s="270"/>
      <c r="G37" s="271"/>
      <c r="H37" s="210">
        <f>H15+H35</f>
        <v>2626148</v>
      </c>
      <c r="I37" s="210">
        <f>I15+I35</f>
        <v>2431007</v>
      </c>
      <c r="J37" s="210">
        <f>J15+J35</f>
        <v>2431007</v>
      </c>
      <c r="K37" s="203">
        <f>H37-I37</f>
        <v>195141</v>
      </c>
      <c r="L37" s="203">
        <f>IF(AND(OR(H37=0,I37&lt;&gt;0),OR(I37=0,H37&lt;&gt;0)),IF((H37+I37+K37&lt;&gt;0),IF(AND(OR(H37&gt;0,I37&lt;0),OR(I37&gt;0,H37&lt;0)),ABS(K37/MIN(ABS(I37),ABS(H37))),10),"-"),10)</f>
        <v>8.027167342586837E-2</v>
      </c>
      <c r="M37" s="211"/>
    </row>
    <row r="38" spans="1:13" customFormat="1" ht="12.75" customHeight="1" x14ac:dyDescent="0.3">
      <c r="A38" s="189"/>
      <c r="B38" s="212"/>
      <c r="C38" s="206"/>
      <c r="D38" s="206"/>
      <c r="E38" s="206"/>
      <c r="F38" s="206"/>
      <c r="G38" s="213"/>
      <c r="H38" s="214"/>
      <c r="I38" s="214"/>
      <c r="J38" s="214"/>
      <c r="K38" s="203"/>
      <c r="L38" s="203"/>
    </row>
    <row r="39" spans="1:13" customFormat="1" ht="12.75" customHeight="1" x14ac:dyDescent="0.3">
      <c r="A39" s="189">
        <v>7</v>
      </c>
      <c r="B39" s="190" t="s">
        <v>714</v>
      </c>
      <c r="C39" s="272"/>
      <c r="D39" s="272"/>
      <c r="E39" s="272"/>
      <c r="F39" s="272"/>
      <c r="G39" s="273"/>
      <c r="H39" s="215"/>
      <c r="I39" s="215"/>
      <c r="J39" s="215"/>
      <c r="K39" s="203"/>
      <c r="L39" s="203"/>
    </row>
    <row r="40" spans="1:13" customFormat="1" ht="12.75" customHeight="1" x14ac:dyDescent="0.3">
      <c r="A40" s="189" t="s">
        <v>715</v>
      </c>
      <c r="B40" s="196"/>
      <c r="C40" s="197" t="s">
        <v>702</v>
      </c>
      <c r="D40" s="198"/>
      <c r="E40" s="198"/>
      <c r="F40" s="198"/>
      <c r="G40" s="199"/>
      <c r="H40" s="3">
        <v>317892</v>
      </c>
      <c r="I40" s="16">
        <v>254549</v>
      </c>
      <c r="J40" s="28">
        <v>254549</v>
      </c>
      <c r="K40" s="203">
        <f>H40-I40</f>
        <v>63343</v>
      </c>
      <c r="L40" s="203">
        <f>IF(AND(OR(H40=0,I40&lt;&gt;0),OR(I40=0,H40&lt;&gt;0)),IF((H40+I40+K40&lt;&gt;0),IF(AND(OR(H40&gt;0,I40&lt;0),OR(I40&gt;0,H40&lt;0)),ABS(K40/MIN(ABS(I40),ABS(H40))),10),"-"),10)</f>
        <v>0.24884403395809845</v>
      </c>
      <c r="M40" s="204"/>
    </row>
    <row r="41" spans="1:13" customFormat="1" ht="12.75" customHeight="1" x14ac:dyDescent="0.3">
      <c r="A41" s="189" t="s">
        <v>716</v>
      </c>
      <c r="B41" s="196"/>
      <c r="C41" s="197" t="s">
        <v>704</v>
      </c>
      <c r="D41" s="198"/>
      <c r="E41" s="198"/>
      <c r="F41" s="198"/>
      <c r="G41" s="199"/>
      <c r="H41" s="3">
        <v>809</v>
      </c>
      <c r="I41" s="16">
        <v>1031</v>
      </c>
      <c r="J41" s="28">
        <v>1031</v>
      </c>
      <c r="K41" s="203">
        <f>H41-I41</f>
        <v>-222</v>
      </c>
      <c r="L41" s="203">
        <f>IF(AND(OR(H41=0,I41&lt;&gt;0),OR(I41=0,H41&lt;&gt;0)),IF((H41+I41+K41&lt;&gt;0),IF(AND(OR(H41&gt;0,I41&lt;0),OR(I41&gt;0,H41&lt;0)),ABS(K41/MIN(ABS(I41),ABS(H41))),10),"-"),10)</f>
        <v>0.27441285537700866</v>
      </c>
      <c r="M41" s="204"/>
    </row>
    <row r="42" spans="1:13" customFormat="1" ht="12.75" customHeight="1" x14ac:dyDescent="0.3">
      <c r="A42" s="189" t="s">
        <v>717</v>
      </c>
      <c r="B42" s="196"/>
      <c r="C42" s="197" t="s">
        <v>706</v>
      </c>
      <c r="D42" s="198"/>
      <c r="E42" s="198"/>
      <c r="F42" s="198"/>
      <c r="G42" s="199"/>
      <c r="H42" s="3">
        <v>0</v>
      </c>
      <c r="I42" s="16">
        <v>0</v>
      </c>
      <c r="J42" s="28">
        <v>0</v>
      </c>
      <c r="K42" s="203">
        <f>H42-I42</f>
        <v>0</v>
      </c>
      <c r="L42" s="203" t="str">
        <f>IF(AND(OR(H42=0,I42&lt;&gt;0),OR(I42=0,H42&lt;&gt;0)),IF((H42+I42+K42&lt;&gt;0),IF(AND(OR(H42&gt;0,I42&lt;0),OR(I42&gt;0,H42&lt;0)),ABS(K42/MIN(ABS(I42),ABS(H42))),10),"-"),10)</f>
        <v>-</v>
      </c>
      <c r="M42" s="204"/>
    </row>
    <row r="43" spans="1:13" customFormat="1" ht="12.75" customHeight="1" x14ac:dyDescent="0.3">
      <c r="A43" s="189" t="s">
        <v>718</v>
      </c>
      <c r="B43" s="196"/>
      <c r="C43" s="197" t="s">
        <v>708</v>
      </c>
      <c r="D43" s="198"/>
      <c r="E43" s="198"/>
      <c r="F43" s="198"/>
      <c r="G43" s="199"/>
      <c r="H43" s="3">
        <v>714</v>
      </c>
      <c r="I43" s="16">
        <v>1112</v>
      </c>
      <c r="J43" s="28">
        <v>1112</v>
      </c>
      <c r="K43" s="203">
        <f>H43-I43</f>
        <v>-398</v>
      </c>
      <c r="L43" s="203">
        <f>IF(AND(OR(H43=0,I43&lt;&gt;0),OR(I43=0,H43&lt;&gt;0)),IF((H43+I43+K43&lt;&gt;0),IF(AND(OR(H43&gt;0,I43&lt;0),OR(I43&gt;0,H43&lt;0)),ABS(K43/MIN(ABS(I43),ABS(H43))),10),"-"),10)</f>
        <v>0.55742296918767509</v>
      </c>
      <c r="M43" s="204"/>
    </row>
    <row r="44" spans="1:13" customFormat="1" ht="12.75" customHeight="1" x14ac:dyDescent="0.3">
      <c r="A44" s="189" t="s">
        <v>719</v>
      </c>
      <c r="B44" s="278" t="s">
        <v>720</v>
      </c>
      <c r="C44" s="267"/>
      <c r="D44" s="267"/>
      <c r="E44" s="267"/>
      <c r="F44" s="267"/>
      <c r="G44" s="279"/>
      <c r="H44" s="210">
        <f>SUM(H40:H43)</f>
        <v>319415</v>
      </c>
      <c r="I44" s="210">
        <f>SUM(I40:I43)</f>
        <v>256692</v>
      </c>
      <c r="J44" s="210">
        <f>SUM(J40:J43)</f>
        <v>256692</v>
      </c>
      <c r="K44" s="203">
        <f>H44-I44</f>
        <v>62723</v>
      </c>
      <c r="L44" s="203">
        <f>IF(AND(OR(H44=0,I44&lt;&gt;0),OR(I44=0,H44&lt;&gt;0)),IF((H44+I44+K44&lt;&gt;0),IF(AND(OR(H44&gt;0,I44&lt;0),OR(I44&gt;0,H44&lt;0)),ABS(K44/MIN(ABS(I44),ABS(H44))),10),"-"),10)</f>
        <v>0.24435120689386503</v>
      </c>
      <c r="M44" s="211"/>
    </row>
    <row r="45" spans="1:13" customFormat="1" ht="12.75" customHeight="1" x14ac:dyDescent="0.3">
      <c r="A45" s="189"/>
      <c r="B45" s="212"/>
      <c r="C45" s="206"/>
      <c r="D45" s="206"/>
      <c r="E45" s="206"/>
      <c r="F45" s="206"/>
      <c r="G45" s="213"/>
      <c r="H45" s="214"/>
      <c r="I45" s="214"/>
      <c r="J45" s="214"/>
      <c r="K45" s="203"/>
      <c r="L45" s="203"/>
    </row>
    <row r="46" spans="1:13" customFormat="1" ht="12.75" customHeight="1" x14ac:dyDescent="0.3">
      <c r="A46" s="189">
        <v>8</v>
      </c>
      <c r="B46" s="190" t="s">
        <v>721</v>
      </c>
      <c r="C46" s="191"/>
      <c r="D46" s="191"/>
      <c r="E46" s="191"/>
      <c r="F46" s="191"/>
      <c r="G46" s="192"/>
      <c r="H46" s="215"/>
      <c r="I46" s="215"/>
      <c r="J46" s="215"/>
      <c r="K46" s="203"/>
      <c r="L46" s="203"/>
    </row>
    <row r="47" spans="1:13" customFormat="1" ht="12.75" customHeight="1" x14ac:dyDescent="0.3">
      <c r="A47" s="189" t="s">
        <v>722</v>
      </c>
      <c r="B47" s="19"/>
      <c r="C47" s="197" t="s">
        <v>723</v>
      </c>
      <c r="D47" s="198"/>
      <c r="E47" s="198"/>
      <c r="F47" s="20"/>
      <c r="G47" s="265"/>
      <c r="H47" s="200">
        <v>260794</v>
      </c>
      <c r="I47" s="200">
        <v>253688</v>
      </c>
      <c r="J47" s="205">
        <v>253688</v>
      </c>
      <c r="K47" s="203">
        <f>H47-I47</f>
        <v>7106</v>
      </c>
      <c r="L47" s="203">
        <f>IF(AND(OR(H47=0,I47&lt;&gt;0),OR(I47=0,H47&lt;&gt;0)),IF((H47+I47+K47&lt;&gt;0),IF(AND(OR(H47&gt;0,I47&lt;0),OR(I47&gt;0,H47&lt;0)),ABS(K47/MIN(ABS(I47),ABS(H47))),10),"-"),10)</f>
        <v>2.8010784901138407E-2</v>
      </c>
      <c r="M47" s="204"/>
    </row>
    <row r="48" spans="1:13" customFormat="1" ht="12.75" customHeight="1" x14ac:dyDescent="0.3">
      <c r="A48" s="189" t="s">
        <v>724</v>
      </c>
      <c r="B48" s="196"/>
      <c r="C48" s="197" t="s">
        <v>725</v>
      </c>
      <c r="D48" s="198"/>
      <c r="E48" s="198"/>
      <c r="F48" s="198"/>
      <c r="G48" s="199"/>
      <c r="H48" s="200">
        <v>0</v>
      </c>
      <c r="I48" s="200">
        <v>0</v>
      </c>
      <c r="J48" s="205">
        <v>0</v>
      </c>
      <c r="K48" s="203">
        <f>H48-I48</f>
        <v>0</v>
      </c>
      <c r="L48" s="203" t="str">
        <f>IF(AND(OR(H48=0,I48&lt;&gt;0),OR(I48=0,H48&lt;&gt;0)),IF((H48+I48+K48&lt;&gt;0),IF(AND(OR(H48&gt;0,I48&lt;0),OR(I48&gt;0,H48&lt;0)),ABS(K48/MIN(ABS(I48),ABS(H48))),10),"-"),10)</f>
        <v>-</v>
      </c>
      <c r="M48" s="204"/>
    </row>
    <row r="49" spans="1:13" customFormat="1" ht="12.75" customHeight="1" x14ac:dyDescent="0.3">
      <c r="A49" s="189" t="s">
        <v>726</v>
      </c>
      <c r="B49" s="225" t="s">
        <v>727</v>
      </c>
      <c r="C49" s="270"/>
      <c r="D49" s="270"/>
      <c r="E49" s="270"/>
      <c r="F49" s="270"/>
      <c r="G49" s="271"/>
      <c r="H49" s="210">
        <f>SUM(H47:H48)</f>
        <v>260794</v>
      </c>
      <c r="I49" s="210">
        <f>SUM(I47:I48)</f>
        <v>253688</v>
      </c>
      <c r="J49" s="210">
        <f>SUM(J47:J48)</f>
        <v>253688</v>
      </c>
      <c r="K49" s="203">
        <f>H49-I49</f>
        <v>7106</v>
      </c>
      <c r="L49" s="203">
        <f>IF(AND(OR(H49=0,I49&lt;&gt;0),OR(I49=0,H49&lt;&gt;0)),IF((H49+I49+K49&lt;&gt;0),IF(AND(OR(H49&gt;0,I49&lt;0),OR(I49&gt;0,H49&lt;0)),ABS(K49/MIN(ABS(I49),ABS(H49))),10),"-"),10)</f>
        <v>2.8010784901138407E-2</v>
      </c>
      <c r="M49" s="211"/>
    </row>
    <row r="50" spans="1:13" customFormat="1" ht="12.75" customHeight="1" x14ac:dyDescent="0.3">
      <c r="A50" s="189"/>
      <c r="B50" s="212"/>
      <c r="C50" s="206"/>
      <c r="D50" s="206"/>
      <c r="E50" s="206"/>
      <c r="F50" s="206"/>
      <c r="G50" s="213"/>
      <c r="H50" s="214"/>
      <c r="I50" s="214"/>
      <c r="J50" s="214"/>
      <c r="K50" s="203"/>
      <c r="L50" s="203"/>
    </row>
    <row r="51" spans="1:13" customFormat="1" ht="12.75" customHeight="1" x14ac:dyDescent="0.3">
      <c r="A51" s="189">
        <v>9</v>
      </c>
      <c r="B51" s="225" t="s">
        <v>728</v>
      </c>
      <c r="C51" s="270"/>
      <c r="D51" s="270"/>
      <c r="E51" s="270"/>
      <c r="F51" s="270"/>
      <c r="G51" s="271"/>
      <c r="H51" s="210">
        <f>(H37-H44-H49)</f>
        <v>2045939</v>
      </c>
      <c r="I51" s="210">
        <f>(I37-I44-I49)</f>
        <v>1920627</v>
      </c>
      <c r="J51" s="210">
        <f>(J37-J44-J49)</f>
        <v>1920627</v>
      </c>
      <c r="K51" s="203">
        <f>H51-I51</f>
        <v>125312</v>
      </c>
      <c r="L51" s="203">
        <f>IF(AND(OR(H51=0,I51&lt;&gt;0),OR(I51=0,H51&lt;&gt;0)),IF((H51+I51+K51&lt;&gt;0),IF(AND(OR(H51&gt;0,I51&lt;0),OR(I51&gt;0,H51&lt;0)),ABS(K51/MIN(ABS(I51),ABS(H51))),10),"-"),10)</f>
        <v>6.5245359978798587E-2</v>
      </c>
      <c r="M51" s="211"/>
    </row>
    <row r="52" spans="1:13" customFormat="1" ht="12.75" customHeight="1" x14ac:dyDescent="0.3">
      <c r="A52" s="189"/>
      <c r="B52" s="212"/>
      <c r="C52" s="206"/>
      <c r="D52" s="206"/>
      <c r="E52" s="206"/>
      <c r="F52" s="206"/>
      <c r="G52" s="213"/>
      <c r="H52" s="214"/>
      <c r="I52" s="214"/>
      <c r="J52" s="214"/>
      <c r="K52" s="203"/>
      <c r="L52" s="203"/>
    </row>
    <row r="53" spans="1:13" customFormat="1" ht="12.75" customHeight="1" x14ac:dyDescent="0.3">
      <c r="A53" s="189">
        <v>10</v>
      </c>
      <c r="B53" s="190" t="s">
        <v>729</v>
      </c>
      <c r="C53" s="191"/>
      <c r="D53" s="191"/>
      <c r="E53" s="191"/>
      <c r="F53" s="191"/>
      <c r="G53" s="192"/>
      <c r="H53" s="215"/>
      <c r="I53" s="215"/>
      <c r="J53" s="215"/>
      <c r="K53" s="203"/>
      <c r="L53" s="203"/>
    </row>
    <row r="54" spans="1:13" customFormat="1" ht="12.75" customHeight="1" x14ac:dyDescent="0.3">
      <c r="A54" s="189" t="s">
        <v>730</v>
      </c>
      <c r="B54" s="196"/>
      <c r="C54" s="197" t="s">
        <v>731</v>
      </c>
      <c r="D54" s="198"/>
      <c r="E54" s="198"/>
      <c r="F54" s="198"/>
      <c r="G54" s="199"/>
      <c r="H54" s="224">
        <f>Table_2_UK!H24</f>
        <v>392121</v>
      </c>
      <c r="I54" s="200">
        <v>342796</v>
      </c>
      <c r="J54" s="224">
        <v>342796</v>
      </c>
      <c r="K54" s="203">
        <f>H54-I54</f>
        <v>49325</v>
      </c>
      <c r="L54" s="203">
        <f>IF(AND(OR(H54=0,I54&lt;&gt;0),OR(I54=0,H54&lt;&gt;0)),IF((H54+I54+K54&lt;&gt;0),IF(AND(OR(H54&gt;0,I54&lt;0),OR(I54&gt;0,H54&lt;0)),ABS(K54/MIN(ABS(I54),ABS(H54))),10),"-"),10)</f>
        <v>0.14389024376013723</v>
      </c>
      <c r="M54" s="204"/>
    </row>
    <row r="55" spans="1:13" customFormat="1" ht="12.75" customHeight="1" x14ac:dyDescent="0.3">
      <c r="A55" s="189" t="s">
        <v>732</v>
      </c>
      <c r="B55" s="196"/>
      <c r="C55" s="197" t="s">
        <v>733</v>
      </c>
      <c r="D55" s="198"/>
      <c r="E55" s="198"/>
      <c r="F55" s="198"/>
      <c r="G55" s="199"/>
      <c r="H55" s="224">
        <f>Table_2_UK!I24</f>
        <v>48193</v>
      </c>
      <c r="I55" s="200">
        <v>40988</v>
      </c>
      <c r="J55" s="224">
        <v>40988</v>
      </c>
      <c r="K55" s="203">
        <f>H55-I55</f>
        <v>7205</v>
      </c>
      <c r="L55" s="203">
        <f>IF(AND(OR(H55=0,I55&lt;&gt;0),OR(I55=0,H55&lt;&gt;0)),IF((H55+I55+K55&lt;&gt;0),IF(AND(OR(H55&gt;0,I55&lt;0),OR(I55&gt;0,H55&lt;0)),ABS(K55/MIN(ABS(I55),ABS(H55))),10),"-"),10)</f>
        <v>0.17578315604567191</v>
      </c>
      <c r="M55" s="204"/>
    </row>
    <row r="56" spans="1:13" customFormat="1" ht="12.75" customHeight="1" x14ac:dyDescent="0.3">
      <c r="A56" s="189">
        <v>11</v>
      </c>
      <c r="B56" s="190" t="s">
        <v>734</v>
      </c>
      <c r="C56" s="191"/>
      <c r="D56" s="191"/>
      <c r="E56" s="191"/>
      <c r="F56" s="191"/>
      <c r="G56" s="192"/>
      <c r="H56" s="215"/>
      <c r="I56" s="215"/>
      <c r="J56" s="215"/>
      <c r="K56" s="203"/>
      <c r="L56" s="203"/>
    </row>
    <row r="57" spans="1:13" customFormat="1" ht="12.75" customHeight="1" x14ac:dyDescent="0.3">
      <c r="A57" s="189" t="s">
        <v>735</v>
      </c>
      <c r="B57" s="196"/>
      <c r="C57" s="197" t="s">
        <v>736</v>
      </c>
      <c r="D57" s="198"/>
      <c r="E57" s="198"/>
      <c r="F57" s="198"/>
      <c r="G57" s="199"/>
      <c r="H57" s="224">
        <f>Table_2_UK!J24</f>
        <v>1397845</v>
      </c>
      <c r="I57" s="200">
        <v>1329063</v>
      </c>
      <c r="J57" s="224">
        <v>739915</v>
      </c>
      <c r="K57" s="203">
        <f>H57-I57</f>
        <v>68782</v>
      </c>
      <c r="L57" s="203">
        <f>IF(AND(OR(H57=0,I57&lt;&gt;0),OR(I57=0,H57&lt;&gt;0)),IF((H57+I57+K57&lt;&gt;0),IF(AND(OR(H57&gt;0,I57&lt;0),OR(I57&gt;0,H57&lt;0)),ABS(K57/MIN(ABS(I57),ABS(H57))),10),"-"),10)</f>
        <v>5.1752249517141025E-2</v>
      </c>
      <c r="M57" s="204"/>
    </row>
    <row r="58" spans="1:13" customFormat="1" ht="12.75" customHeight="1" x14ac:dyDescent="0.3">
      <c r="A58" s="189" t="s">
        <v>737</v>
      </c>
      <c r="B58" s="196"/>
      <c r="C58" s="197" t="s">
        <v>655</v>
      </c>
      <c r="D58" s="198"/>
      <c r="E58" s="198"/>
      <c r="F58" s="198"/>
      <c r="G58" s="199"/>
      <c r="H58" s="224">
        <f>Table_2_UK!K24</f>
        <v>207780</v>
      </c>
      <c r="I58" s="200">
        <v>207780</v>
      </c>
      <c r="J58" s="224">
        <v>796928</v>
      </c>
      <c r="K58" s="203">
        <f>H58-I58</f>
        <v>0</v>
      </c>
      <c r="L58" s="203">
        <f>IF(AND(OR(H58=0,I58&lt;&gt;0),OR(I58=0,H58&lt;&gt;0)),IF((H58+I58+K58&lt;&gt;0),IF(AND(OR(H58&gt;0,I58&lt;0),OR(I58&gt;0,H58&lt;0)),ABS(K58/MIN(ABS(I58),ABS(H58))),10),"-"),10)</f>
        <v>0</v>
      </c>
      <c r="M58" s="204" t="s">
        <v>522</v>
      </c>
    </row>
    <row r="59" spans="1:13" customFormat="1" ht="12.75" customHeight="1" x14ac:dyDescent="0.3">
      <c r="A59" s="189">
        <v>12</v>
      </c>
      <c r="B59" s="225" t="s">
        <v>738</v>
      </c>
      <c r="C59" s="270"/>
      <c r="D59" s="270"/>
      <c r="E59" s="270"/>
      <c r="F59" s="270"/>
      <c r="G59" s="271"/>
      <c r="H59" s="210">
        <f>SUM(H54:H58)</f>
        <v>2045939</v>
      </c>
      <c r="I59" s="210">
        <f>SUM(I54:I58)</f>
        <v>1920627</v>
      </c>
      <c r="J59" s="210">
        <f>SUM(J54:J58)</f>
        <v>1920627</v>
      </c>
      <c r="K59" s="203">
        <f>H59-I59</f>
        <v>125312</v>
      </c>
      <c r="L59" s="203">
        <f>IF(AND(OR(H59=0,I59&lt;&gt;0),OR(I59=0,H59&lt;&gt;0)),IF((H59+I59+K59&lt;&gt;0),IF(AND(OR(H59&gt;0,I59&lt;0),OR(I59&gt;0,H59&lt;0)),ABS(K59/MIN(ABS(I59),ABS(H59))),10),"-"),10)</f>
        <v>6.5245359978798587E-2</v>
      </c>
      <c r="M59" s="211"/>
    </row>
    <row r="60" spans="1:13" customFormat="1" ht="12.75" customHeight="1" x14ac:dyDescent="0.3">
      <c r="A60" s="189"/>
      <c r="B60" s="18"/>
      <c r="C60" s="198"/>
      <c r="D60" s="198"/>
      <c r="E60" s="198"/>
      <c r="F60" s="21"/>
      <c r="G60" s="265"/>
      <c r="H60" s="5"/>
      <c r="I60" s="5"/>
      <c r="J60" s="5"/>
      <c r="K60" s="203"/>
      <c r="L60" s="203"/>
    </row>
    <row r="61" spans="1:13" customFormat="1" ht="12.75" customHeight="1" x14ac:dyDescent="0.3">
      <c r="A61" s="189">
        <v>13</v>
      </c>
      <c r="B61" s="212" t="s">
        <v>648</v>
      </c>
      <c r="C61" s="206"/>
      <c r="D61" s="206"/>
      <c r="E61" s="206"/>
      <c r="F61" s="206"/>
      <c r="G61" s="213"/>
      <c r="H61" s="224">
        <f>Table_2_UK!M24</f>
        <v>0</v>
      </c>
      <c r="I61" s="200">
        <v>0</v>
      </c>
      <c r="J61" s="205">
        <v>0</v>
      </c>
      <c r="K61" s="203">
        <f>H61-I61</f>
        <v>0</v>
      </c>
      <c r="L61" s="203" t="str">
        <f>IF(AND(OR(H61=0,I61&lt;&gt;0),OR(I61=0,H61&lt;&gt;0)),IF((H61+I61+K61&lt;&gt;0),IF(AND(OR(H61&gt;0,I61&lt;0),OR(I61&gt;0,H61&lt;0)),ABS(K61/MIN(ABS(I61),ABS(H61))),10),"-"),10)</f>
        <v>-</v>
      </c>
      <c r="M61" s="204"/>
    </row>
    <row r="62" spans="1:13" customFormat="1" ht="12.75" customHeight="1" x14ac:dyDescent="0.3">
      <c r="A62" s="189"/>
      <c r="B62" s="212"/>
      <c r="C62" s="206"/>
      <c r="D62" s="206"/>
      <c r="E62" s="206"/>
      <c r="F62" s="206"/>
      <c r="G62" s="213"/>
      <c r="H62" s="280"/>
      <c r="I62" s="214"/>
      <c r="J62" s="214"/>
      <c r="K62" s="203"/>
      <c r="L62" s="203"/>
    </row>
    <row r="63" spans="1:13" customFormat="1" ht="12.75" customHeight="1" x14ac:dyDescent="0.3">
      <c r="A63" s="189">
        <v>14</v>
      </c>
      <c r="B63" s="225" t="s">
        <v>739</v>
      </c>
      <c r="C63" s="270"/>
      <c r="D63" s="270"/>
      <c r="E63" s="270"/>
      <c r="F63" s="270"/>
      <c r="G63" s="271"/>
      <c r="H63" s="210">
        <f>(H59+H61)</f>
        <v>2045939</v>
      </c>
      <c r="I63" s="210">
        <f>(I59+I61)</f>
        <v>1920627</v>
      </c>
      <c r="J63" s="210">
        <f>(J59+J61)</f>
        <v>1920627</v>
      </c>
      <c r="K63" s="203">
        <f>H63-I63</f>
        <v>125312</v>
      </c>
      <c r="L63" s="203">
        <f>IF(AND(OR(H63=0,I63&lt;&gt;0),OR(I63=0,H63&lt;&gt;0)),IF((H63+I63+K63&lt;&gt;0),IF(AND(OR(H63&gt;0,I63&lt;0),OR(I63&gt;0,H63&lt;0)),ABS(K63/MIN(ABS(I63),ABS(H63))),10),"-"),10)</f>
        <v>6.5245359978798587E-2</v>
      </c>
      <c r="M63" s="211"/>
    </row>
    <row r="64" spans="1:13" customFormat="1" ht="12.75" customHeight="1" x14ac:dyDescent="0.3"/>
    <row r="65" customFormat="1" ht="12.75" customHeight="1" x14ac:dyDescent="0.3"/>
    <row r="66" customFormat="1" ht="12.75" customHeight="1" x14ac:dyDescent="0.3"/>
    <row r="67" customFormat="1" ht="12.75" customHeight="1" x14ac:dyDescent="0.3"/>
  </sheetData>
  <sheetProtection algorithmName="SHA-512" hashValue="x+jVR/SV5ynslUsiL2CMs4AGyiV++cepTiUPSCsMHFFpElMfbz4sGenlXM55Vz97TinalEpnhmckh76kbdBzqQ==" saltValue="QnNy29DkuNeIIDee1iw2DA==" spinCount="100000" sheet="1" objects="1" scenarios="1"/>
  <mergeCells count="3">
    <mergeCell ref="B1:D1"/>
    <mergeCell ref="I1:I2"/>
    <mergeCell ref="J1:J2"/>
  </mergeCells>
  <conditionalFormatting sqref="M18:M22">
    <cfRule type="expression" dxfId="138" priority="1">
      <formula>AND(OR((L18)&gt;2,(L18)&lt;-2),(L18)&lt;&gt;"-",OR((K18)&gt;750,(K18)&lt;-750))</formula>
    </cfRule>
  </conditionalFormatting>
  <conditionalFormatting sqref="M6:M8">
    <cfRule type="expression" dxfId="137" priority="2">
      <formula>AND(OR((L6)&gt;2,(L6)&lt;-2),(L6)&lt;&gt;"-",OR((K6)&gt;750,(K6)&lt;-750))</formula>
    </cfRule>
  </conditionalFormatting>
  <conditionalFormatting sqref="M10:M14">
    <cfRule type="expression" dxfId="136" priority="3">
      <formula>AND(OR((L10)&gt;2,(L10)&lt;-2),(L10)&lt;&gt;"-",OR((K10)&gt;750,(K10)&lt;-750))</formula>
    </cfRule>
  </conditionalFormatting>
  <conditionalFormatting sqref="M26:M30">
    <cfRule type="expression" dxfId="135" priority="4">
      <formula>AND(OR((L26)&gt;2,(L26)&lt;-2),(L26)&lt;&gt;"-",OR((K26)&gt;750,(K26)&lt;-750))</formula>
    </cfRule>
  </conditionalFormatting>
  <conditionalFormatting sqref="M33">
    <cfRule type="expression" dxfId="134" priority="5">
      <formula>AND(OR((L33)&gt;2,(L33)&lt;-2),(L33)&lt;&gt;"-",OR((K33)&gt;750,(K33)&lt;-750))</formula>
    </cfRule>
  </conditionalFormatting>
  <conditionalFormatting sqref="M40:M43">
    <cfRule type="expression" dxfId="133" priority="6">
      <formula>AND(OR((L40)&gt;2,(L40)&lt;-2),(L40)&lt;&gt;"-",OR((K40)&gt;750,(K40)&lt;-750))</formula>
    </cfRule>
  </conditionalFormatting>
  <conditionalFormatting sqref="M47:M48">
    <cfRule type="expression" dxfId="132" priority="7">
      <formula>AND(OR((L47)&gt;2,(L47)&lt;-2),(L47)&lt;&gt;"-",OR((K47)&gt;750,(K47)&lt;-750))</formula>
    </cfRule>
  </conditionalFormatting>
  <conditionalFormatting sqref="M54:M55">
    <cfRule type="expression" dxfId="131" priority="8">
      <formula>AND(OR((L54)&gt;2,(L54)&lt;-2),(L54)&lt;&gt;"-",OR((K54)&gt;750,(K54)&lt;-750))</formula>
    </cfRule>
  </conditionalFormatting>
  <conditionalFormatting sqref="M57:M58">
    <cfRule type="expression" dxfId="130" priority="9">
      <formula>AND(OR((L57)&gt;2,(L57)&lt;-2),(L57)&lt;&gt;"-",OR((K57)&gt;750,(K57)&lt;-750))</formula>
    </cfRule>
  </conditionalFormatting>
  <conditionalFormatting sqref="M61">
    <cfRule type="expression" dxfId="129" priority="10">
      <formula>AND(OR((L61)&gt;2,(L61)&lt;-2),(L61)&lt;&gt;"-",OR((K61)&gt;750,(K61)&lt;-750))</formula>
    </cfRule>
  </conditionalFormatting>
  <conditionalFormatting sqref="I6">
    <cfRule type="expression" dxfId="128" priority="11">
      <formula>I6&lt;&gt;J6</formula>
    </cfRule>
  </conditionalFormatting>
  <conditionalFormatting sqref="I7">
    <cfRule type="expression" dxfId="127" priority="12">
      <formula>I7&lt;&gt;J7</formula>
    </cfRule>
  </conditionalFormatting>
  <conditionalFormatting sqref="I8">
    <cfRule type="expression" dxfId="126" priority="13">
      <formula>I8&lt;&gt;J8</formula>
    </cfRule>
  </conditionalFormatting>
  <conditionalFormatting sqref="I10">
    <cfRule type="expression" dxfId="125" priority="14">
      <formula>I10&lt;&gt;J10</formula>
    </cfRule>
  </conditionalFormatting>
  <conditionalFormatting sqref="I11">
    <cfRule type="expression" dxfId="124" priority="15">
      <formula>I11&lt;&gt;J11</formula>
    </cfRule>
  </conditionalFormatting>
  <conditionalFormatting sqref="I12">
    <cfRule type="expression" dxfId="123" priority="16">
      <formula>I12&lt;&gt;J12</formula>
    </cfRule>
  </conditionalFormatting>
  <conditionalFormatting sqref="I13">
    <cfRule type="expression" dxfId="122" priority="17">
      <formula>I13&lt;&gt;J13</formula>
    </cfRule>
  </conditionalFormatting>
  <conditionalFormatting sqref="I14">
    <cfRule type="expression" dxfId="121" priority="18">
      <formula>I14&lt;&gt;J14</formula>
    </cfRule>
  </conditionalFormatting>
  <conditionalFormatting sqref="I18">
    <cfRule type="expression" dxfId="120" priority="19">
      <formula>I18&lt;&gt;J18</formula>
    </cfRule>
  </conditionalFormatting>
  <conditionalFormatting sqref="I19">
    <cfRule type="expression" dxfId="119" priority="20">
      <formula>I19&lt;&gt;J19</formula>
    </cfRule>
  </conditionalFormatting>
  <conditionalFormatting sqref="I20">
    <cfRule type="expression" dxfId="118" priority="21">
      <formula>I20&lt;&gt;J20</formula>
    </cfRule>
  </conditionalFormatting>
  <conditionalFormatting sqref="I21">
    <cfRule type="expression" dxfId="117" priority="22">
      <formula>I21&lt;&gt;J21</formula>
    </cfRule>
  </conditionalFormatting>
  <conditionalFormatting sqref="I22">
    <cfRule type="expression" dxfId="116" priority="23">
      <formula>I22&lt;&gt;J22</formula>
    </cfRule>
  </conditionalFormatting>
  <conditionalFormatting sqref="I26">
    <cfRule type="expression" dxfId="115" priority="24">
      <formula>I26&lt;&gt;J26</formula>
    </cfRule>
  </conditionalFormatting>
  <conditionalFormatting sqref="I27">
    <cfRule type="expression" dxfId="114" priority="25">
      <formula>I27&lt;&gt;J27</formula>
    </cfRule>
  </conditionalFormatting>
  <conditionalFormatting sqref="I28">
    <cfRule type="expression" dxfId="113" priority="26">
      <formula>I28&lt;&gt;J28</formula>
    </cfRule>
  </conditionalFormatting>
  <conditionalFormatting sqref="I29">
    <cfRule type="expression" dxfId="112" priority="27">
      <formula>I29&lt;&gt;J29</formula>
    </cfRule>
  </conditionalFormatting>
  <conditionalFormatting sqref="I30">
    <cfRule type="expression" dxfId="111" priority="28">
      <formula>I30&lt;&gt;J30</formula>
    </cfRule>
  </conditionalFormatting>
  <conditionalFormatting sqref="I33">
    <cfRule type="expression" dxfId="110" priority="29">
      <formula>I33&lt;&gt;J33</formula>
    </cfRule>
  </conditionalFormatting>
  <conditionalFormatting sqref="I40">
    <cfRule type="expression" dxfId="109" priority="30">
      <formula>I40&lt;&gt;J40</formula>
    </cfRule>
  </conditionalFormatting>
  <conditionalFormatting sqref="I41">
    <cfRule type="expression" dxfId="108" priority="31">
      <formula>I41&lt;&gt;J41</formula>
    </cfRule>
  </conditionalFormatting>
  <conditionalFormatting sqref="I42">
    <cfRule type="expression" dxfId="107" priority="32">
      <formula>I42&lt;&gt;J42</formula>
    </cfRule>
  </conditionalFormatting>
  <conditionalFormatting sqref="I43">
    <cfRule type="expression" dxfId="106" priority="33">
      <formula>I43&lt;&gt;J43</formula>
    </cfRule>
  </conditionalFormatting>
  <conditionalFormatting sqref="I47">
    <cfRule type="expression" dxfId="105" priority="34">
      <formula>I47&lt;&gt;J47</formula>
    </cfRule>
  </conditionalFormatting>
  <conditionalFormatting sqref="I48">
    <cfRule type="expression" dxfId="104" priority="35">
      <formula>I48&lt;&gt;J48</formula>
    </cfRule>
  </conditionalFormatting>
  <conditionalFormatting sqref="I54">
    <cfRule type="expression" dxfId="103" priority="36">
      <formula>I54&lt;&gt;J54</formula>
    </cfRule>
  </conditionalFormatting>
  <conditionalFormatting sqref="I55">
    <cfRule type="expression" dxfId="102" priority="37">
      <formula>I55&lt;&gt;J55</formula>
    </cfRule>
  </conditionalFormatting>
  <conditionalFormatting sqref="I57">
    <cfRule type="expression" dxfId="101" priority="38">
      <formula>I57&lt;&gt;J57</formula>
    </cfRule>
  </conditionalFormatting>
  <conditionalFormatting sqref="I58">
    <cfRule type="expression" dxfId="100" priority="39">
      <formula>I58&lt;&gt;J58</formula>
    </cfRule>
  </conditionalFormatting>
  <conditionalFormatting sqref="I61">
    <cfRule type="expression" dxfId="99" priority="40">
      <formula>I61&lt;&gt;J61</formula>
    </cfRule>
  </conditionalFormatting>
  <dataValidations count="10">
    <dataValidation type="whole" operator="greaterThan" allowBlank="1" showInputMessage="1" showErrorMessage="1" promptTitle="Liabilities" prompt="should be entered as a negative" sqref="H33:J33">
      <formula1>-999999999</formula1>
    </dataValidation>
    <dataValidation type="whole" operator="greaterThan" allowBlank="1" showInputMessage="1" showErrorMessage="1" promptTitle="If a value is entered here…" prompt="it must be a negative value." sqref="J8">
      <formula1>-999999999</formula1>
    </dataValidation>
    <dataValidation type="whole" operator="greaterThan" allowBlank="1" showInputMessage="1" showErrorMessage="1" errorTitle="Whole numbers only allowed" error="All monies should be independently rounded to the nearest £1,000." sqref="H6:J7">
      <formula1>-99999999</formula1>
    </dataValidation>
    <dataValidation type="whole" operator="greaterThan" allowBlank="1" showInputMessage="1" showErrorMessage="1" errorTitle="Whole numbers only allowed" error="All monies should be independently rounded to the nearest £1,000." sqref="H10:J14">
      <formula1>-99999999</formula1>
    </dataValidation>
    <dataValidation type="whole" operator="greaterThan" allowBlank="1" showInputMessage="1" showErrorMessage="1" errorTitle="Whole numbers only allowed" error="All monies should be independently rounded to the nearest £1,000." sqref="H18:J22">
      <formula1>-99999999</formula1>
    </dataValidation>
    <dataValidation type="whole" operator="greaterThan" allowBlank="1" showInputMessage="1" showErrorMessage="1" errorTitle="Whole numbers only allowed" error="All monies should be independently rounded to the nearest £1,000." sqref="H26:J30">
      <formula1>-99999999</formula1>
    </dataValidation>
    <dataValidation type="whole" operator="greaterThan" allowBlank="1" showInputMessage="1" showErrorMessage="1" errorTitle="Whole numbers only allowed" error="All monies should be independently rounded to the nearest £1,000." sqref="H40:J43">
      <formula1>-99999999</formula1>
    </dataValidation>
    <dataValidation type="whole" operator="greaterThan" allowBlank="1" showInputMessage="1" showErrorMessage="1" errorTitle="Whole numbers only allowed" error="All monies should be independently rounded to the nearest £1,000." sqref="H47:J48">
      <formula1>-99999999</formula1>
    </dataValidation>
    <dataValidation type="whole" allowBlank="1" showInputMessage="1" showErrorMessage="1" promptTitle="If a value is entered here…" prompt="it must be a negative value." sqref="H8">
      <formula1>-999999999</formula1>
      <formula2>0</formula2>
    </dataValidation>
    <dataValidation type="whole" allowBlank="1" showInputMessage="1" showErrorMessage="1" promptTitle="If a value is entered here…" prompt="it must be a negative value." sqref="I8">
      <formula1>-9999999999</formula1>
      <formula2>0</formula2>
    </dataValidation>
  </dataValidations>
  <pageMargins left="0.70866141732283472" right="0.70866141732283472" top="0.74803149606299213"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M47:M48 M54:M55 M33 M18:M22 M40:M43 M26:M30 M61 M57:M58 M6:M8 M10:M14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19"/>
  <sheetViews>
    <sheetView zoomScaleNormal="100" workbookViewId="0">
      <selection activeCell="H18" sqref="H18"/>
    </sheetView>
  </sheetViews>
  <sheetFormatPr defaultColWidth="9.109375" defaultRowHeight="14.4" x14ac:dyDescent="0.3"/>
  <cols>
    <col min="1" max="1" width="12" style="39" bestFit="1" customWidth="1"/>
    <col min="2" max="2" width="2" style="39" customWidth="1"/>
    <col min="3" max="3" width="68.33203125" style="39" bestFit="1" customWidth="1"/>
    <col min="4" max="4" width="3" style="39" hidden="1" customWidth="1"/>
    <col min="5" max="5" width="2.6640625" style="39" hidden="1" customWidth="1"/>
    <col min="6" max="6" width="2.109375" style="39" hidden="1" customWidth="1"/>
    <col min="7" max="7" width="2.33203125" style="39" hidden="1" customWidth="1"/>
    <col min="8" max="9" width="15.6640625" style="39" customWidth="1"/>
    <col min="10" max="10" width="15.6640625" style="39" hidden="1" customWidth="1"/>
    <col min="11" max="12" width="16.109375" style="39" hidden="1" customWidth="1"/>
    <col min="13" max="13" width="53.6640625" style="39" customWidth="1"/>
    <col min="14" max="14" width="9.109375" style="39" customWidth="1"/>
    <col min="15" max="16384" width="9.109375" style="39"/>
  </cols>
  <sheetData>
    <row r="1" spans="1:13" customFormat="1" ht="15.75" customHeight="1" x14ac:dyDescent="0.3">
      <c r="A1" s="281" t="s">
        <v>740</v>
      </c>
      <c r="B1" s="282" t="s">
        <v>741</v>
      </c>
      <c r="C1" s="282"/>
      <c r="D1" s="282"/>
      <c r="E1" s="282"/>
      <c r="F1" s="282"/>
      <c r="G1" s="282"/>
      <c r="H1" s="283"/>
      <c r="I1" s="536" t="s">
        <v>572</v>
      </c>
      <c r="J1" s="536" t="s">
        <v>573</v>
      </c>
      <c r="K1" s="170"/>
      <c r="L1" s="173"/>
      <c r="M1" s="170"/>
    </row>
    <row r="2" spans="1:13" customFormat="1" ht="88.2" customHeight="1" x14ac:dyDescent="0.3">
      <c r="A2" s="284"/>
      <c r="B2" s="285"/>
      <c r="C2" s="285"/>
      <c r="D2" s="285"/>
      <c r="E2" s="285"/>
      <c r="F2" s="285"/>
      <c r="G2" s="285"/>
      <c r="H2" s="286"/>
      <c r="I2" s="537"/>
      <c r="J2" s="537"/>
      <c r="K2" s="170"/>
      <c r="L2" s="173"/>
      <c r="M2" s="177" t="s">
        <v>574</v>
      </c>
    </row>
    <row r="3" spans="1:13" customFormat="1" ht="51.75" customHeight="1" x14ac:dyDescent="0.3">
      <c r="A3" s="284"/>
      <c r="B3" s="285"/>
      <c r="C3" s="285"/>
      <c r="D3" s="285"/>
      <c r="E3" s="285"/>
      <c r="F3" s="285"/>
      <c r="G3" s="287"/>
      <c r="H3" s="258" t="s">
        <v>742</v>
      </c>
      <c r="I3" s="258" t="s">
        <v>743</v>
      </c>
      <c r="J3" s="288" t="s">
        <v>743</v>
      </c>
      <c r="K3" s="170"/>
      <c r="L3" s="176"/>
      <c r="M3" s="183" t="s">
        <v>577</v>
      </c>
    </row>
    <row r="4" spans="1:13" customFormat="1" ht="30" customHeight="1" x14ac:dyDescent="0.3">
      <c r="A4" s="289"/>
      <c r="B4" s="190" t="s">
        <v>692</v>
      </c>
      <c r="C4" s="191"/>
      <c r="D4" s="191"/>
      <c r="E4" s="191"/>
      <c r="F4" s="191"/>
      <c r="G4" s="192"/>
      <c r="H4" s="193"/>
      <c r="I4" s="193"/>
      <c r="J4" s="193"/>
      <c r="K4" s="173" t="s">
        <v>578</v>
      </c>
      <c r="L4" s="173" t="s">
        <v>579</v>
      </c>
      <c r="M4" s="188" t="s">
        <v>580</v>
      </c>
    </row>
    <row r="5" spans="1:13" customFormat="1" ht="12.75" customHeight="1" x14ac:dyDescent="0.3">
      <c r="A5" s="289">
        <v>1</v>
      </c>
      <c r="B5" s="290" t="s">
        <v>685</v>
      </c>
      <c r="C5" s="264"/>
      <c r="D5" s="264"/>
      <c r="E5" s="264"/>
      <c r="F5" s="264"/>
      <c r="G5" s="291"/>
      <c r="H5" s="5"/>
      <c r="I5" s="5"/>
      <c r="J5" s="5"/>
      <c r="K5" s="195" t="s">
        <v>582</v>
      </c>
      <c r="L5" s="195" t="s">
        <v>582</v>
      </c>
      <c r="M5" s="173" t="s">
        <v>583</v>
      </c>
    </row>
    <row r="6" spans="1:13" customFormat="1" ht="12.75" customHeight="1" x14ac:dyDescent="0.3">
      <c r="A6" s="189" t="s">
        <v>584</v>
      </c>
      <c r="B6" s="19"/>
      <c r="C6" s="263" t="s">
        <v>744</v>
      </c>
      <c r="D6" s="264"/>
      <c r="E6" s="264"/>
      <c r="F6" s="264"/>
      <c r="G6" s="292"/>
      <c r="H6" s="16">
        <v>0</v>
      </c>
      <c r="I6" s="16">
        <v>0</v>
      </c>
      <c r="J6" s="28">
        <v>0</v>
      </c>
      <c r="K6" s="203">
        <f t="shared" ref="K6:K11" si="0">H6-I6</f>
        <v>0</v>
      </c>
      <c r="L6" s="203" t="str">
        <f t="shared" ref="L6:L11" si="1">IF(AND(OR(H6=0,I6&lt;&gt;0),OR(I6=0,H6&lt;&gt;0)),IF((H6+I6+K6&lt;&gt;0),IF(AND(OR(H6&gt;0,I6&lt;0),OR(I6&gt;0,H6&lt;0)),ABS(K6/MIN(ABS(I6),ABS(H6))),10),"-"),10)</f>
        <v>-</v>
      </c>
      <c r="M6" s="204"/>
    </row>
    <row r="7" spans="1:13" customFormat="1" ht="12.75" customHeight="1" x14ac:dyDescent="0.3">
      <c r="A7" s="189" t="s">
        <v>586</v>
      </c>
      <c r="B7" s="19"/>
      <c r="C7" s="263" t="s">
        <v>745</v>
      </c>
      <c r="D7" s="264"/>
      <c r="E7" s="264"/>
      <c r="F7" s="264"/>
      <c r="G7" s="292"/>
      <c r="H7" s="16">
        <v>0</v>
      </c>
      <c r="I7" s="16">
        <v>0</v>
      </c>
      <c r="J7" s="28">
        <v>0</v>
      </c>
      <c r="K7" s="203">
        <f t="shared" si="0"/>
        <v>0</v>
      </c>
      <c r="L7" s="203" t="str">
        <f t="shared" si="1"/>
        <v>-</v>
      </c>
      <c r="M7" s="204"/>
    </row>
    <row r="8" spans="1:13" customFormat="1" ht="12.75" customHeight="1" x14ac:dyDescent="0.3">
      <c r="A8" s="189" t="s">
        <v>588</v>
      </c>
      <c r="B8" s="19"/>
      <c r="C8" s="263" t="s">
        <v>746</v>
      </c>
      <c r="D8" s="264"/>
      <c r="E8" s="264"/>
      <c r="F8" s="264"/>
      <c r="G8" s="292"/>
      <c r="H8" s="16">
        <v>0</v>
      </c>
      <c r="I8" s="16">
        <v>0</v>
      </c>
      <c r="J8" s="28">
        <v>0</v>
      </c>
      <c r="K8" s="203">
        <f t="shared" si="0"/>
        <v>0</v>
      </c>
      <c r="L8" s="203" t="str">
        <f t="shared" si="1"/>
        <v>-</v>
      </c>
      <c r="M8" s="204"/>
    </row>
    <row r="9" spans="1:13" customFormat="1" ht="12.75" customHeight="1" x14ac:dyDescent="0.3">
      <c r="A9" s="189" t="s">
        <v>590</v>
      </c>
      <c r="B9" s="19"/>
      <c r="C9" s="263" t="s">
        <v>747</v>
      </c>
      <c r="D9" s="264"/>
      <c r="E9" s="264"/>
      <c r="F9" s="264"/>
      <c r="G9" s="292"/>
      <c r="H9" s="3">
        <v>145436</v>
      </c>
      <c r="I9" s="16">
        <v>133101</v>
      </c>
      <c r="J9" s="28">
        <v>133101</v>
      </c>
      <c r="K9" s="203">
        <f t="shared" si="0"/>
        <v>12335</v>
      </c>
      <c r="L9" s="203">
        <f t="shared" si="1"/>
        <v>9.2673984417848104E-2</v>
      </c>
      <c r="M9" s="204"/>
    </row>
    <row r="10" spans="1:13" customFormat="1" ht="12.75" customHeight="1" x14ac:dyDescent="0.3">
      <c r="A10" s="189" t="s">
        <v>592</v>
      </c>
      <c r="B10" s="19"/>
      <c r="C10" s="263" t="s">
        <v>748</v>
      </c>
      <c r="D10" s="264"/>
      <c r="E10" s="264"/>
      <c r="F10" s="264"/>
      <c r="G10" s="292"/>
      <c r="H10" s="3">
        <v>49564</v>
      </c>
      <c r="I10" s="16">
        <v>84961</v>
      </c>
      <c r="J10" s="28">
        <v>84961</v>
      </c>
      <c r="K10" s="203">
        <f t="shared" si="0"/>
        <v>-35397</v>
      </c>
      <c r="L10" s="203">
        <f t="shared" si="1"/>
        <v>0.7141675409571463</v>
      </c>
      <c r="M10" s="204"/>
    </row>
    <row r="11" spans="1:13" customFormat="1" ht="12.75" customHeight="1" x14ac:dyDescent="0.3">
      <c r="A11" s="189" t="s">
        <v>594</v>
      </c>
      <c r="B11" s="278" t="s">
        <v>749</v>
      </c>
      <c r="C11" s="267"/>
      <c r="D11" s="267"/>
      <c r="E11" s="267"/>
      <c r="F11" s="267"/>
      <c r="G11" s="279"/>
      <c r="H11" s="210">
        <f>SUM(H6:H10)</f>
        <v>195000</v>
      </c>
      <c r="I11" s="210">
        <f>SUM(I6:I10)</f>
        <v>218062</v>
      </c>
      <c r="J11" s="210">
        <f>SUM(J6:J10)</f>
        <v>218062</v>
      </c>
      <c r="K11" s="203">
        <f t="shared" si="0"/>
        <v>-23062</v>
      </c>
      <c r="L11" s="203">
        <f t="shared" si="1"/>
        <v>0.11826666666666667</v>
      </c>
      <c r="M11" s="211"/>
    </row>
    <row r="12" spans="1:13" customFormat="1" ht="12.75" customHeight="1" x14ac:dyDescent="0.3">
      <c r="A12" s="189"/>
      <c r="B12" s="290"/>
      <c r="C12" s="264"/>
      <c r="D12" s="264"/>
      <c r="E12" s="264"/>
      <c r="F12" s="264"/>
      <c r="G12" s="291"/>
      <c r="H12" s="5"/>
      <c r="I12" s="5"/>
      <c r="J12" s="5"/>
      <c r="K12" s="203"/>
      <c r="L12" s="203"/>
    </row>
    <row r="13" spans="1:13" customFormat="1" ht="12.75" customHeight="1" x14ac:dyDescent="0.3">
      <c r="A13" s="189">
        <v>2</v>
      </c>
      <c r="B13" s="290" t="s">
        <v>695</v>
      </c>
      <c r="C13" s="264"/>
      <c r="D13" s="264"/>
      <c r="E13" s="264"/>
      <c r="F13" s="264"/>
      <c r="G13" s="291"/>
      <c r="H13" s="5"/>
      <c r="I13" s="5"/>
      <c r="J13" s="5"/>
      <c r="K13" s="203"/>
      <c r="L13" s="203"/>
    </row>
    <row r="14" spans="1:13" customFormat="1" ht="12.75" customHeight="1" x14ac:dyDescent="0.3">
      <c r="A14" s="189" t="s">
        <v>599</v>
      </c>
      <c r="B14" s="19"/>
      <c r="C14" s="263" t="s">
        <v>744</v>
      </c>
      <c r="D14" s="264"/>
      <c r="E14" s="264"/>
      <c r="F14" s="264"/>
      <c r="G14" s="292"/>
      <c r="H14" s="16">
        <v>0</v>
      </c>
      <c r="I14" s="16">
        <v>0</v>
      </c>
      <c r="J14" s="28">
        <v>0</v>
      </c>
      <c r="K14" s="203">
        <f t="shared" ref="K14:K19" si="2">H14-I14</f>
        <v>0</v>
      </c>
      <c r="L14" s="203" t="str">
        <f t="shared" ref="L14:L19" si="3">IF(AND(OR(H14=0,I14&lt;&gt;0),OR(I14=0,H14&lt;&gt;0)),IF((H14+I14+K14&lt;&gt;0),IF(AND(OR(H14&gt;0,I14&lt;0),OR(I14&gt;0,H14&lt;0)),ABS(K14/MIN(ABS(I14),ABS(H14))),10),"-"),10)</f>
        <v>-</v>
      </c>
      <c r="M14" s="204"/>
    </row>
    <row r="15" spans="1:13" customFormat="1" ht="12.75" customHeight="1" x14ac:dyDescent="0.3">
      <c r="A15" s="189" t="s">
        <v>601</v>
      </c>
      <c r="B15" s="19"/>
      <c r="C15" s="263" t="s">
        <v>745</v>
      </c>
      <c r="D15" s="264"/>
      <c r="E15" s="264"/>
      <c r="F15" s="264"/>
      <c r="G15" s="292"/>
      <c r="H15" s="16">
        <v>0</v>
      </c>
      <c r="I15" s="16">
        <v>0</v>
      </c>
      <c r="J15" s="28">
        <v>0</v>
      </c>
      <c r="K15" s="203">
        <f t="shared" si="2"/>
        <v>0</v>
      </c>
      <c r="L15" s="203" t="str">
        <f t="shared" si="3"/>
        <v>-</v>
      </c>
      <c r="M15" s="204"/>
    </row>
    <row r="16" spans="1:13" customFormat="1" ht="12.75" customHeight="1" x14ac:dyDescent="0.3">
      <c r="A16" s="189" t="s">
        <v>603</v>
      </c>
      <c r="B16" s="19"/>
      <c r="C16" s="263" t="s">
        <v>746</v>
      </c>
      <c r="D16" s="264"/>
      <c r="E16" s="264"/>
      <c r="F16" s="264"/>
      <c r="G16" s="292"/>
      <c r="H16" s="16">
        <v>0</v>
      </c>
      <c r="I16" s="16">
        <v>0</v>
      </c>
      <c r="J16" s="28">
        <v>0</v>
      </c>
      <c r="K16" s="203">
        <f t="shared" si="2"/>
        <v>0</v>
      </c>
      <c r="L16" s="203" t="str">
        <f t="shared" si="3"/>
        <v>-</v>
      </c>
      <c r="M16" s="204"/>
    </row>
    <row r="17" spans="1:13" customFormat="1" ht="12.75" customHeight="1" x14ac:dyDescent="0.3">
      <c r="A17" s="189" t="s">
        <v>605</v>
      </c>
      <c r="B17" s="19"/>
      <c r="C17" s="263" t="s">
        <v>747</v>
      </c>
      <c r="D17" s="264"/>
      <c r="E17" s="264"/>
      <c r="F17" s="264"/>
      <c r="G17" s="292"/>
      <c r="H17" s="16">
        <v>0</v>
      </c>
      <c r="I17" s="16">
        <v>0</v>
      </c>
      <c r="J17" s="28">
        <v>0</v>
      </c>
      <c r="K17" s="203">
        <f t="shared" si="2"/>
        <v>0</v>
      </c>
      <c r="L17" s="203" t="str">
        <f t="shared" si="3"/>
        <v>-</v>
      </c>
      <c r="M17" s="204"/>
    </row>
    <row r="18" spans="1:13" customFormat="1" ht="12.75" customHeight="1" x14ac:dyDescent="0.3">
      <c r="A18" s="189" t="s">
        <v>607</v>
      </c>
      <c r="B18" s="19"/>
      <c r="C18" s="263" t="s">
        <v>750</v>
      </c>
      <c r="D18" s="264"/>
      <c r="E18" s="264"/>
      <c r="F18" s="264"/>
      <c r="G18" s="292"/>
      <c r="H18" s="3">
        <v>250207</v>
      </c>
      <c r="I18" s="16">
        <v>175783</v>
      </c>
      <c r="J18" s="28">
        <v>175783</v>
      </c>
      <c r="K18" s="203">
        <f t="shared" si="2"/>
        <v>74424</v>
      </c>
      <c r="L18" s="203">
        <f t="shared" si="3"/>
        <v>0.42338565162729047</v>
      </c>
      <c r="M18" s="204"/>
    </row>
    <row r="19" spans="1:13" customFormat="1" ht="12.75" customHeight="1" x14ac:dyDescent="0.3">
      <c r="A19" s="189" t="s">
        <v>609</v>
      </c>
      <c r="B19" s="278" t="s">
        <v>751</v>
      </c>
      <c r="C19" s="267"/>
      <c r="D19" s="267"/>
      <c r="E19" s="267"/>
      <c r="F19" s="267"/>
      <c r="G19" s="279"/>
      <c r="H19" s="210">
        <f>SUM(H14:H18)</f>
        <v>250207</v>
      </c>
      <c r="I19" s="210">
        <f>SUM(I14:I18)</f>
        <v>175783</v>
      </c>
      <c r="J19" s="210">
        <f>SUM(J14:J18)</f>
        <v>175783</v>
      </c>
      <c r="K19" s="203">
        <f t="shared" si="2"/>
        <v>74424</v>
      </c>
      <c r="L19" s="203">
        <f t="shared" si="3"/>
        <v>0.42338565162729047</v>
      </c>
      <c r="M19" s="211"/>
    </row>
  </sheetData>
  <sheetProtection algorithmName="SHA-512" hashValue="5pi2VjX/AeR42+nfVeLZBcfVeDLCljIC+fwvyVfn4aJ2WPEaTuaJyfqhP34naVJsHPRpXjAWSyOgYgXr3XJznA==" saltValue="zoB8Qxp86nDQPxwmEO53kA==" spinCount="100000" sheet="1" objects="1" scenarios="1"/>
  <mergeCells count="2">
    <mergeCell ref="I1:I2"/>
    <mergeCell ref="J1:J2"/>
  </mergeCells>
  <conditionalFormatting sqref="M14:M18">
    <cfRule type="expression" dxfId="98" priority="1">
      <formula>AND(OR((L6)&gt;2,(L6)&lt;-2),(L6)&lt;&gt;"-",OR((K6)&gt;750,(K6)&lt;-750))</formula>
    </cfRule>
  </conditionalFormatting>
  <conditionalFormatting sqref="M6:M10">
    <cfRule type="expression" dxfId="97" priority="2">
      <formula>AND(OR((L6)&gt;2,(L6)&lt;-2),(L6)&lt;&gt;"-",OR((K6)&gt;750,(K6)&lt;-750))</formula>
    </cfRule>
  </conditionalFormatting>
  <conditionalFormatting sqref="I6">
    <cfRule type="expression" dxfId="96" priority="3">
      <formula>I6&lt;&gt;J6</formula>
    </cfRule>
  </conditionalFormatting>
  <conditionalFormatting sqref="I7">
    <cfRule type="expression" dxfId="95" priority="4">
      <formula>I7&lt;&gt;J7</formula>
    </cfRule>
  </conditionalFormatting>
  <conditionalFormatting sqref="I8">
    <cfRule type="expression" dxfId="94" priority="5">
      <formula>I8&lt;&gt;J8</formula>
    </cfRule>
  </conditionalFormatting>
  <conditionalFormatting sqref="I9">
    <cfRule type="expression" dxfId="93" priority="6">
      <formula>I9&lt;&gt;J9</formula>
    </cfRule>
  </conditionalFormatting>
  <conditionalFormatting sqref="I10">
    <cfRule type="expression" dxfId="92" priority="7">
      <formula>I10&lt;&gt;J10</formula>
    </cfRule>
  </conditionalFormatting>
  <conditionalFormatting sqref="I14">
    <cfRule type="expression" dxfId="91" priority="8">
      <formula>I14&lt;&gt;J14</formula>
    </cfRule>
  </conditionalFormatting>
  <conditionalFormatting sqref="I15">
    <cfRule type="expression" dxfId="90" priority="9">
      <formula>I15&lt;&gt;J15</formula>
    </cfRule>
  </conditionalFormatting>
  <conditionalFormatting sqref="I16">
    <cfRule type="expression" dxfId="89" priority="10">
      <formula>I16&lt;&gt;J16</formula>
    </cfRule>
  </conditionalFormatting>
  <conditionalFormatting sqref="I17">
    <cfRule type="expression" dxfId="88" priority="11">
      <formula>I17&lt;&gt;J17</formula>
    </cfRule>
  </conditionalFormatting>
  <conditionalFormatting sqref="I18">
    <cfRule type="expression" dxfId="87" priority="12">
      <formula>I18&lt;&gt;J18</formula>
    </cfRule>
  </conditionalFormatting>
  <dataValidations count="2">
    <dataValidation type="whole" operator="greaterThan" allowBlank="1" showInputMessage="1" showErrorMessage="1" errorTitle="Whole numbers only allowed" error="All monies should be independently rounded to the nearest £1,000." sqref="H6:J10">
      <formula1>-99999999</formula1>
    </dataValidation>
    <dataValidation type="whole" operator="greaterThan" allowBlank="1" showInputMessage="1" showErrorMessage="1" errorTitle="Whole numbers only allowed" error="All monies should be independently rounded to the nearest £1,000." sqref="H14:J18">
      <formula1>-99999999</formula1>
    </dataValidation>
  </dataValidations>
  <pageMargins left="0.70866141732283472" right="0.70866141732283472" top="0.74803149606299213" bottom="0.74803149606299213" header="0.31496062992125984" footer="0.31496062992125984"/>
  <pageSetup paperSize="9" scale="6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M14:M18 M6:M10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60"/>
  <sheetViews>
    <sheetView topLeftCell="A25" zoomScaleNormal="100" workbookViewId="0">
      <selection activeCell="H17" sqref="H17"/>
    </sheetView>
  </sheetViews>
  <sheetFormatPr defaultColWidth="9.109375" defaultRowHeight="13.2" x14ac:dyDescent="0.25"/>
  <cols>
    <col min="1" max="1" width="10.33203125" style="227" customWidth="1"/>
    <col min="2" max="2" width="2.33203125" style="170" customWidth="1"/>
    <col min="3" max="3" width="60.88671875" style="170" customWidth="1"/>
    <col min="4" max="4" width="1.88671875" style="170" hidden="1" customWidth="1"/>
    <col min="5" max="6" width="1.5546875" style="170" hidden="1" customWidth="1"/>
    <col min="7" max="7" width="2.33203125" style="170" hidden="1" customWidth="1"/>
    <col min="8" max="8" width="16.109375" style="170" bestFit="1" customWidth="1"/>
    <col min="9" max="9" width="16.5546875" style="170" customWidth="1"/>
    <col min="10" max="10" width="16.6640625" style="170" hidden="1" customWidth="1"/>
    <col min="11" max="12" width="14.5546875" style="170" hidden="1" customWidth="1"/>
    <col min="13" max="13" width="12.109375" style="170" hidden="1" customWidth="1"/>
    <col min="14" max="14" width="30.88671875" style="170" customWidth="1"/>
    <col min="15" max="15" width="9.109375" style="170" customWidth="1"/>
    <col min="16" max="16384" width="9.109375" style="170"/>
  </cols>
  <sheetData>
    <row r="1" spans="1:13" customFormat="1" ht="34.5" customHeight="1" x14ac:dyDescent="0.3">
      <c r="A1" s="252" t="s">
        <v>752</v>
      </c>
      <c r="B1" s="535" t="s">
        <v>753</v>
      </c>
      <c r="C1" s="535"/>
      <c r="D1" s="229"/>
      <c r="E1" s="229"/>
      <c r="F1" s="229"/>
      <c r="G1" s="229"/>
      <c r="H1" s="229"/>
      <c r="I1" s="536" t="s">
        <v>572</v>
      </c>
      <c r="J1" s="536" t="s">
        <v>573</v>
      </c>
      <c r="L1" s="173"/>
      <c r="M1" s="173"/>
    </row>
    <row r="2" spans="1:13" customFormat="1" ht="70.349999999999994" customHeight="1" x14ac:dyDescent="0.3">
      <c r="A2" s="174"/>
      <c r="B2" s="175"/>
      <c r="C2" s="175"/>
      <c r="D2" s="175"/>
      <c r="E2" s="175"/>
      <c r="F2" s="175"/>
      <c r="G2" s="175"/>
      <c r="H2" s="293"/>
      <c r="I2" s="537"/>
      <c r="J2" s="537"/>
      <c r="K2" s="170"/>
      <c r="L2" s="176"/>
      <c r="M2" s="176"/>
    </row>
    <row r="3" spans="1:13" customFormat="1" ht="33.75" customHeight="1" x14ac:dyDescent="0.3">
      <c r="A3" s="294"/>
      <c r="B3" s="285"/>
      <c r="C3" s="285"/>
      <c r="D3" s="285"/>
      <c r="E3" s="285"/>
      <c r="F3" s="285"/>
      <c r="G3" s="287"/>
      <c r="H3" s="295" t="s">
        <v>575</v>
      </c>
      <c r="I3" s="295" t="s">
        <v>576</v>
      </c>
      <c r="J3" s="295" t="s">
        <v>576</v>
      </c>
      <c r="K3" s="176"/>
      <c r="L3" s="176"/>
      <c r="M3" s="176"/>
    </row>
    <row r="4" spans="1:13" customFormat="1" ht="30" customHeight="1" x14ac:dyDescent="0.3">
      <c r="A4" s="294"/>
      <c r="B4" s="296"/>
      <c r="C4" s="296"/>
      <c r="D4" s="296"/>
      <c r="E4" s="296"/>
      <c r="F4" s="296"/>
      <c r="G4" s="297"/>
      <c r="H4" s="298" t="s">
        <v>578</v>
      </c>
      <c r="I4" s="298" t="s">
        <v>578</v>
      </c>
      <c r="J4" s="298" t="s">
        <v>578</v>
      </c>
      <c r="K4" s="173" t="s">
        <v>578</v>
      </c>
      <c r="L4" s="173" t="s">
        <v>579</v>
      </c>
      <c r="M4" s="173"/>
    </row>
    <row r="5" spans="1:13" customFormat="1" ht="12.9" customHeight="1" x14ac:dyDescent="0.3">
      <c r="A5" s="189">
        <v>1</v>
      </c>
      <c r="B5" s="190" t="s">
        <v>754</v>
      </c>
      <c r="C5" s="191"/>
      <c r="D5" s="191"/>
      <c r="E5" s="191"/>
      <c r="F5" s="191"/>
      <c r="G5" s="192"/>
      <c r="H5" s="193"/>
      <c r="I5" s="193"/>
      <c r="J5" s="193"/>
      <c r="K5" s="195" t="s">
        <v>582</v>
      </c>
      <c r="L5" s="195" t="s">
        <v>582</v>
      </c>
      <c r="M5" s="195"/>
    </row>
    <row r="6" spans="1:13" x14ac:dyDescent="0.25">
      <c r="A6" s="189" t="s">
        <v>584</v>
      </c>
      <c r="B6" s="299"/>
      <c r="C6" s="300" t="s">
        <v>755</v>
      </c>
      <c r="D6" s="300"/>
      <c r="E6" s="300"/>
      <c r="F6" s="300"/>
      <c r="G6" s="301"/>
      <c r="H6" s="22">
        <f>Table_1_UK!H36</f>
        <v>130441</v>
      </c>
      <c r="I6" s="200">
        <v>89995</v>
      </c>
      <c r="J6" s="224">
        <v>89995</v>
      </c>
      <c r="K6" s="203">
        <f>H6-I6</f>
        <v>40446</v>
      </c>
      <c r="L6" s="203">
        <f>IF(AND(OR(H6=0,I6&lt;&gt;0),OR(I6=0,H6&lt;&gt;0)),IF((H6+I6+K6&lt;&gt;0),IF(AND(OR(H6&gt;0,I6&lt;0),OR(I6&gt;0,H6&lt;0)),ABS(K6/MIN(ABS(I6),ABS(H6))),10),"-"),10)</f>
        <v>0.44942496805378074</v>
      </c>
      <c r="M6" s="203"/>
    </row>
    <row r="7" spans="1:13" x14ac:dyDescent="0.25">
      <c r="A7" s="189"/>
      <c r="B7" s="299"/>
      <c r="C7" s="300"/>
      <c r="D7" s="300"/>
      <c r="E7" s="300"/>
      <c r="F7" s="300"/>
      <c r="G7" s="301"/>
      <c r="H7" s="214"/>
      <c r="I7" s="214"/>
      <c r="J7" s="214"/>
      <c r="K7" s="203"/>
      <c r="L7" s="203"/>
      <c r="M7" s="203"/>
    </row>
    <row r="8" spans="1:13" x14ac:dyDescent="0.25">
      <c r="A8" s="189">
        <v>2</v>
      </c>
      <c r="B8" s="190" t="s">
        <v>756</v>
      </c>
      <c r="C8" s="191"/>
      <c r="D8" s="191"/>
      <c r="E8" s="191"/>
      <c r="F8" s="191"/>
      <c r="G8" s="192"/>
      <c r="H8" s="215"/>
      <c r="I8" s="215"/>
      <c r="J8" s="215"/>
      <c r="K8" s="203"/>
      <c r="L8" s="203"/>
      <c r="M8" s="203"/>
    </row>
    <row r="9" spans="1:13" x14ac:dyDescent="0.25">
      <c r="A9" s="189" t="s">
        <v>599</v>
      </c>
      <c r="B9" s="302"/>
      <c r="C9" s="263" t="s">
        <v>606</v>
      </c>
      <c r="D9" s="264"/>
      <c r="E9" s="264"/>
      <c r="F9" s="264"/>
      <c r="G9" s="265"/>
      <c r="H9" s="200">
        <v>46700</v>
      </c>
      <c r="I9" s="200">
        <v>40286</v>
      </c>
      <c r="J9" s="224">
        <v>40286</v>
      </c>
      <c r="K9" s="203">
        <f t="shared" ref="K9:K22" si="0">H9-I9</f>
        <v>6414</v>
      </c>
      <c r="L9" s="203">
        <f t="shared" ref="L9:L22" si="1">IF(AND(OR(H9=0,I9&lt;&gt;0),OR(I9=0,H9&lt;&gt;0)),IF((H9+I9+K9&lt;&gt;0),IF(AND(OR(H9&gt;0,I9&lt;0),OR(I9&gt;0,H9&lt;0)),ABS(K9/MIN(ABS(I9),ABS(H9))),10),"-"),10)</f>
        <v>0.15921163679690215</v>
      </c>
      <c r="M9" s="203"/>
    </row>
    <row r="10" spans="1:13" x14ac:dyDescent="0.25">
      <c r="A10" s="189" t="s">
        <v>601</v>
      </c>
      <c r="B10" s="290"/>
      <c r="C10" s="263" t="s">
        <v>757</v>
      </c>
      <c r="D10" s="198"/>
      <c r="E10" s="198"/>
      <c r="F10" s="20"/>
      <c r="G10" s="265"/>
      <c r="H10" s="200">
        <v>0</v>
      </c>
      <c r="I10" s="200">
        <v>0</v>
      </c>
      <c r="J10" s="224">
        <v>0</v>
      </c>
      <c r="K10" s="203">
        <f t="shared" si="0"/>
        <v>0</v>
      </c>
      <c r="L10" s="203" t="str">
        <f t="shared" si="1"/>
        <v>-</v>
      </c>
      <c r="M10" s="203"/>
    </row>
    <row r="11" spans="1:13" x14ac:dyDescent="0.25">
      <c r="A11" s="189" t="s">
        <v>603</v>
      </c>
      <c r="B11" s="290"/>
      <c r="C11" s="263" t="s">
        <v>758</v>
      </c>
      <c r="D11" s="198"/>
      <c r="E11" s="198"/>
      <c r="F11" s="20"/>
      <c r="G11" s="265"/>
      <c r="H11" s="200">
        <v>0</v>
      </c>
      <c r="I11" s="200">
        <v>0</v>
      </c>
      <c r="J11" s="224">
        <v>0</v>
      </c>
      <c r="K11" s="203">
        <f t="shared" si="0"/>
        <v>0</v>
      </c>
      <c r="L11" s="203" t="str">
        <f t="shared" si="1"/>
        <v>-</v>
      </c>
      <c r="M11" s="203"/>
    </row>
    <row r="12" spans="1:13" x14ac:dyDescent="0.25">
      <c r="A12" s="189" t="s">
        <v>605</v>
      </c>
      <c r="B12" s="290"/>
      <c r="C12" s="263" t="s">
        <v>759</v>
      </c>
      <c r="D12" s="264"/>
      <c r="E12" s="264"/>
      <c r="F12" s="264"/>
      <c r="G12" s="265"/>
      <c r="H12" s="200">
        <v>0</v>
      </c>
      <c r="I12" s="200">
        <v>0</v>
      </c>
      <c r="J12" s="224">
        <v>0</v>
      </c>
      <c r="K12" s="203">
        <f t="shared" si="0"/>
        <v>0</v>
      </c>
      <c r="L12" s="203" t="str">
        <f t="shared" si="1"/>
        <v>-</v>
      </c>
      <c r="M12" s="203"/>
    </row>
    <row r="13" spans="1:13" x14ac:dyDescent="0.25">
      <c r="A13" s="189" t="s">
        <v>607</v>
      </c>
      <c r="B13" s="290"/>
      <c r="C13" s="263" t="s">
        <v>760</v>
      </c>
      <c r="D13" s="264"/>
      <c r="E13" s="264"/>
      <c r="F13" s="264"/>
      <c r="G13" s="265"/>
      <c r="H13" s="224">
        <f>-Table_1_UK!H25</f>
        <v>-66209</v>
      </c>
      <c r="I13" s="200">
        <v>-28935</v>
      </c>
      <c r="J13" s="224">
        <v>-28935</v>
      </c>
      <c r="K13" s="203">
        <f t="shared" si="0"/>
        <v>-37274</v>
      </c>
      <c r="L13" s="203">
        <f t="shared" si="1"/>
        <v>1.2881976844651806</v>
      </c>
      <c r="M13" s="203"/>
    </row>
    <row r="14" spans="1:13" x14ac:dyDescent="0.25">
      <c r="A14" s="189" t="s">
        <v>609</v>
      </c>
      <c r="B14" s="290"/>
      <c r="C14" s="263" t="s">
        <v>761</v>
      </c>
      <c r="D14" s="264"/>
      <c r="E14" s="264"/>
      <c r="F14" s="264"/>
      <c r="G14" s="265"/>
      <c r="H14" s="200">
        <v>-293</v>
      </c>
      <c r="I14" s="200">
        <v>-636</v>
      </c>
      <c r="J14" s="224">
        <v>-636</v>
      </c>
      <c r="K14" s="203">
        <f t="shared" si="0"/>
        <v>343</v>
      </c>
      <c r="L14" s="203">
        <f t="shared" si="1"/>
        <v>1.1706484641638226</v>
      </c>
      <c r="M14" s="203"/>
    </row>
    <row r="15" spans="1:13" x14ac:dyDescent="0.25">
      <c r="A15" s="189" t="s">
        <v>762</v>
      </c>
      <c r="B15" s="290"/>
      <c r="C15" s="263" t="s">
        <v>763</v>
      </c>
      <c r="D15" s="264"/>
      <c r="E15" s="264"/>
      <c r="F15" s="264"/>
      <c r="G15" s="265"/>
      <c r="H15" s="200">
        <v>12126</v>
      </c>
      <c r="I15" s="200">
        <v>-13749</v>
      </c>
      <c r="J15" s="224">
        <v>-13749</v>
      </c>
      <c r="K15" s="203">
        <f t="shared" si="0"/>
        <v>25875</v>
      </c>
      <c r="L15" s="203">
        <f t="shared" si="1"/>
        <v>10</v>
      </c>
      <c r="M15" s="203"/>
    </row>
    <row r="16" spans="1:13" x14ac:dyDescent="0.25">
      <c r="A16" s="189" t="s">
        <v>764</v>
      </c>
      <c r="B16" s="290"/>
      <c r="C16" s="263" t="s">
        <v>765</v>
      </c>
      <c r="D16" s="264"/>
      <c r="E16" s="264"/>
      <c r="F16" s="264"/>
      <c r="G16" s="265"/>
      <c r="H16" s="200">
        <v>29645</v>
      </c>
      <c r="I16" s="200">
        <v>26762</v>
      </c>
      <c r="J16" s="224">
        <v>26762</v>
      </c>
      <c r="K16" s="203">
        <f t="shared" si="0"/>
        <v>2883</v>
      </c>
      <c r="L16" s="203">
        <f t="shared" si="1"/>
        <v>0.10772737463567746</v>
      </c>
      <c r="M16" s="203"/>
    </row>
    <row r="17" spans="1:18" x14ac:dyDescent="0.25">
      <c r="A17" s="189" t="s">
        <v>766</v>
      </c>
      <c r="B17" s="290"/>
      <c r="C17" s="263" t="s">
        <v>767</v>
      </c>
      <c r="D17" s="264"/>
      <c r="E17" s="264"/>
      <c r="F17" s="264"/>
      <c r="G17" s="265"/>
      <c r="H17" s="200">
        <v>-2324</v>
      </c>
      <c r="I17" s="200">
        <v>11280</v>
      </c>
      <c r="J17" s="224">
        <v>11280</v>
      </c>
      <c r="K17" s="203">
        <f t="shared" si="0"/>
        <v>-13604</v>
      </c>
      <c r="L17" s="203">
        <f t="shared" si="1"/>
        <v>10</v>
      </c>
      <c r="M17" s="203"/>
    </row>
    <row r="18" spans="1:18" x14ac:dyDescent="0.25">
      <c r="A18" s="189" t="s">
        <v>768</v>
      </c>
      <c r="B18" s="290"/>
      <c r="C18" s="263" t="s">
        <v>769</v>
      </c>
      <c r="D18" s="264"/>
      <c r="E18" s="264"/>
      <c r="F18" s="264"/>
      <c r="G18" s="265"/>
      <c r="H18" s="200">
        <v>0</v>
      </c>
      <c r="I18" s="200">
        <v>0</v>
      </c>
      <c r="J18" s="224">
        <v>0</v>
      </c>
      <c r="K18" s="203">
        <f t="shared" si="0"/>
        <v>0</v>
      </c>
      <c r="L18" s="203" t="str">
        <f t="shared" si="1"/>
        <v>-</v>
      </c>
      <c r="M18" s="203"/>
    </row>
    <row r="19" spans="1:18" x14ac:dyDescent="0.25">
      <c r="A19" s="189" t="s">
        <v>770</v>
      </c>
      <c r="B19" s="290"/>
      <c r="C19" s="263" t="s">
        <v>771</v>
      </c>
      <c r="D19" s="264"/>
      <c r="E19" s="264"/>
      <c r="F19" s="264"/>
      <c r="G19" s="265"/>
      <c r="H19" s="200">
        <v>0</v>
      </c>
      <c r="I19" s="200">
        <v>-76</v>
      </c>
      <c r="J19" s="224">
        <v>-76</v>
      </c>
      <c r="K19" s="203">
        <f t="shared" si="0"/>
        <v>76</v>
      </c>
      <c r="L19" s="203">
        <f t="shared" si="1"/>
        <v>10</v>
      </c>
      <c r="M19" s="203"/>
    </row>
    <row r="20" spans="1:18" x14ac:dyDescent="0.25">
      <c r="A20" s="189" t="s">
        <v>772</v>
      </c>
      <c r="B20" s="290"/>
      <c r="C20" s="263" t="s">
        <v>773</v>
      </c>
      <c r="D20" s="264"/>
      <c r="E20" s="264"/>
      <c r="F20" s="264"/>
      <c r="G20" s="265"/>
      <c r="H20" s="224">
        <f>-Table_1_UK!H26</f>
        <v>0</v>
      </c>
      <c r="I20" s="200">
        <v>0</v>
      </c>
      <c r="J20" s="224">
        <v>0</v>
      </c>
      <c r="K20" s="203">
        <f t="shared" si="0"/>
        <v>0</v>
      </c>
      <c r="L20" s="203" t="str">
        <f t="shared" si="1"/>
        <v>-</v>
      </c>
      <c r="M20" s="203"/>
    </row>
    <row r="21" spans="1:18" x14ac:dyDescent="0.25">
      <c r="A21" s="189" t="s">
        <v>774</v>
      </c>
      <c r="B21" s="290"/>
      <c r="C21" s="263" t="s">
        <v>775</v>
      </c>
      <c r="D21" s="264"/>
      <c r="E21" s="264"/>
      <c r="F21" s="264"/>
      <c r="G21" s="265"/>
      <c r="H21" s="224">
        <f>-Table_1_UK!H27</f>
        <v>0</v>
      </c>
      <c r="I21" s="200">
        <v>0</v>
      </c>
      <c r="J21" s="224">
        <v>0</v>
      </c>
      <c r="K21" s="203">
        <f t="shared" si="0"/>
        <v>0</v>
      </c>
      <c r="L21" s="203" t="str">
        <f t="shared" si="1"/>
        <v>-</v>
      </c>
      <c r="M21" s="203"/>
      <c r="N21" s="170" t="s">
        <v>776</v>
      </c>
    </row>
    <row r="22" spans="1:18" x14ac:dyDescent="0.25">
      <c r="A22" s="189" t="s">
        <v>777</v>
      </c>
      <c r="B22" s="302"/>
      <c r="C22" s="263" t="s">
        <v>523</v>
      </c>
      <c r="D22" s="264"/>
      <c r="E22" s="264"/>
      <c r="F22" s="264"/>
      <c r="G22" s="265"/>
      <c r="H22" s="200">
        <v>0</v>
      </c>
      <c r="I22" s="200">
        <v>223</v>
      </c>
      <c r="J22" s="224">
        <v>223</v>
      </c>
      <c r="K22" s="203">
        <f t="shared" si="0"/>
        <v>-223</v>
      </c>
      <c r="L22" s="203">
        <f t="shared" si="1"/>
        <v>10</v>
      </c>
      <c r="M22" s="203"/>
      <c r="N22" s="200" t="s">
        <v>1281</v>
      </c>
      <c r="O22" s="250"/>
      <c r="P22" s="250"/>
      <c r="Q22" s="250"/>
      <c r="R22" s="250"/>
    </row>
    <row r="23" spans="1:18" x14ac:dyDescent="0.25">
      <c r="A23" s="189"/>
      <c r="B23" s="262"/>
      <c r="C23" s="264"/>
      <c r="D23" s="264"/>
      <c r="E23" s="264"/>
      <c r="F23" s="264"/>
      <c r="G23" s="265"/>
      <c r="H23" s="214"/>
      <c r="I23" s="214"/>
      <c r="J23" s="214"/>
      <c r="K23" s="203"/>
      <c r="L23" s="203"/>
      <c r="M23" s="203"/>
      <c r="N23" s="250"/>
      <c r="O23" s="250"/>
      <c r="P23" s="250"/>
      <c r="Q23" s="250"/>
      <c r="R23" s="250"/>
    </row>
    <row r="24" spans="1:18" x14ac:dyDescent="0.25">
      <c r="A24" s="189">
        <v>3</v>
      </c>
      <c r="B24" s="190" t="s">
        <v>778</v>
      </c>
      <c r="C24" s="191"/>
      <c r="D24" s="191"/>
      <c r="E24" s="191"/>
      <c r="F24" s="191"/>
      <c r="G24" s="192"/>
      <c r="H24" s="215"/>
      <c r="I24" s="215"/>
      <c r="J24" s="215"/>
      <c r="K24" s="203"/>
      <c r="L24" s="203"/>
      <c r="M24" s="203"/>
      <c r="N24" s="250"/>
      <c r="O24" s="250"/>
      <c r="P24" s="250"/>
      <c r="Q24" s="250"/>
      <c r="R24" s="250"/>
    </row>
    <row r="25" spans="1:18" x14ac:dyDescent="0.25">
      <c r="A25" s="189" t="s">
        <v>699</v>
      </c>
      <c r="B25" s="303"/>
      <c r="C25" s="197" t="s">
        <v>593</v>
      </c>
      <c r="D25" s="198"/>
      <c r="E25" s="198"/>
      <c r="F25" s="198"/>
      <c r="G25" s="199"/>
      <c r="H25" s="200">
        <v>-14548</v>
      </c>
      <c r="I25" s="200">
        <v>-13284</v>
      </c>
      <c r="J25" s="224">
        <v>-13284</v>
      </c>
      <c r="K25" s="203">
        <f>H25-I25</f>
        <v>-1264</v>
      </c>
      <c r="L25" s="203">
        <f>IF(AND(OR(H25=0,I25&lt;&gt;0),OR(I25=0,H25&lt;&gt;0)),IF((H25+I25+K25&lt;&gt;0),IF(AND(OR(H25&gt;0,I25&lt;0),OR(I25&gt;0,H25&lt;0)),ABS(K25/MIN(ABS(I25),ABS(H25))),10),"-"),10)</f>
        <v>9.5152062631737422E-2</v>
      </c>
      <c r="M25" s="203"/>
    </row>
    <row r="26" spans="1:18" x14ac:dyDescent="0.25">
      <c r="A26" s="189" t="s">
        <v>701</v>
      </c>
      <c r="B26" s="303"/>
      <c r="C26" s="197" t="s">
        <v>779</v>
      </c>
      <c r="D26" s="198"/>
      <c r="E26" s="198"/>
      <c r="F26" s="198"/>
      <c r="G26" s="199"/>
      <c r="H26" s="200">
        <v>14276</v>
      </c>
      <c r="I26" s="200">
        <v>12412</v>
      </c>
      <c r="J26" s="224">
        <v>12412</v>
      </c>
      <c r="K26" s="203">
        <f>H26-I26</f>
        <v>1864</v>
      </c>
      <c r="L26" s="203">
        <f>IF(AND(OR(H26=0,I26&lt;&gt;0),OR(I26=0,H26&lt;&gt;0)),IF((H26+I26+K26&lt;&gt;0),IF(AND(OR(H26&gt;0,I26&lt;0),OR(I26&gt;0,H26&lt;0)),ABS(K26/MIN(ABS(I26),ABS(H26))),10),"-"),10)</f>
        <v>0.15017724782468578</v>
      </c>
      <c r="M26" s="203"/>
    </row>
    <row r="27" spans="1:18" x14ac:dyDescent="0.25">
      <c r="A27" s="189" t="s">
        <v>703</v>
      </c>
      <c r="B27" s="303"/>
      <c r="C27" s="197" t="s">
        <v>780</v>
      </c>
      <c r="D27" s="198"/>
      <c r="E27" s="198"/>
      <c r="F27" s="198"/>
      <c r="G27" s="199"/>
      <c r="H27" s="200">
        <v>-1714</v>
      </c>
      <c r="I27" s="200">
        <v>-4427</v>
      </c>
      <c r="J27" s="224">
        <v>-4427</v>
      </c>
      <c r="K27" s="203">
        <f>H27-I27</f>
        <v>2713</v>
      </c>
      <c r="L27" s="203">
        <f>IF(AND(OR(H27=0,I27&lt;&gt;0),OR(I27=0,H27&lt;&gt;0)),IF((H27+I27+K27&lt;&gt;0),IF(AND(OR(H27&gt;0,I27&lt;0),OR(I27&gt;0,H27&lt;0)),ABS(K27/MIN(ABS(I27),ABS(H27))),10),"-"),10)</f>
        <v>1.5828471411901983</v>
      </c>
      <c r="M27" s="203"/>
    </row>
    <row r="28" spans="1:18" x14ac:dyDescent="0.25">
      <c r="A28" s="189" t="s">
        <v>705</v>
      </c>
      <c r="B28" s="303"/>
      <c r="C28" s="197" t="s">
        <v>781</v>
      </c>
      <c r="D28" s="198"/>
      <c r="E28" s="198"/>
      <c r="F28" s="198"/>
      <c r="G28" s="199"/>
      <c r="H28" s="200">
        <v>-8048</v>
      </c>
      <c r="I28" s="200">
        <v>-518</v>
      </c>
      <c r="J28" s="224">
        <v>-518</v>
      </c>
      <c r="K28" s="203">
        <f>H28-I28</f>
        <v>-7530</v>
      </c>
      <c r="L28" s="203">
        <f>IF(AND(OR(H28=0,I28&lt;&gt;0),OR(I28=0,H28&lt;&gt;0)),IF((H28+I28+K28&lt;&gt;0),IF(AND(OR(H28&gt;0,I28&lt;0),OR(I28&gt;0,H28&lt;0)),ABS(K28/MIN(ABS(I28),ABS(H28))),10),"-"),10)</f>
        <v>14.536679536679536</v>
      </c>
      <c r="M28" s="203"/>
    </row>
    <row r="29" spans="1:18" x14ac:dyDescent="0.25">
      <c r="A29" s="189" t="s">
        <v>707</v>
      </c>
      <c r="B29" s="303"/>
      <c r="C29" s="197" t="s">
        <v>782</v>
      </c>
      <c r="D29" s="198"/>
      <c r="E29" s="198"/>
      <c r="F29" s="198"/>
      <c r="G29" s="199"/>
      <c r="H29" s="200">
        <v>-42253</v>
      </c>
      <c r="I29" s="200">
        <v>-33337</v>
      </c>
      <c r="J29" s="224">
        <v>-33337</v>
      </c>
      <c r="K29" s="203">
        <f>H29-I29</f>
        <v>-8916</v>
      </c>
      <c r="L29" s="203">
        <f>IF(AND(OR(H29=0,I29&lt;&gt;0),OR(I29=0,H29&lt;&gt;0)),IF((H29+I29+K29&lt;&gt;0),IF(AND(OR(H29&gt;0,I29&lt;0),OR(I29&gt;0,H29&lt;0)),ABS(K29/MIN(ABS(I29),ABS(H29))),10),"-"),10)</f>
        <v>0.267450580436152</v>
      </c>
      <c r="M29" s="203"/>
    </row>
    <row r="30" spans="1:18" x14ac:dyDescent="0.25">
      <c r="A30" s="189"/>
      <c r="B30" s="303"/>
      <c r="C30" s="197"/>
      <c r="D30" s="198"/>
      <c r="E30" s="198"/>
      <c r="F30" s="198"/>
      <c r="G30" s="199"/>
      <c r="H30" s="223"/>
      <c r="I30" s="214"/>
      <c r="J30" s="214"/>
      <c r="K30" s="203"/>
      <c r="L30" s="203"/>
      <c r="M30" s="203"/>
    </row>
    <row r="31" spans="1:18" x14ac:dyDescent="0.25">
      <c r="A31" s="189">
        <v>4</v>
      </c>
      <c r="B31" s="225" t="s">
        <v>783</v>
      </c>
      <c r="C31" s="270"/>
      <c r="D31" s="270"/>
      <c r="E31" s="270"/>
      <c r="F31" s="270"/>
      <c r="G31" s="271"/>
      <c r="H31" s="210">
        <f>SUM(H6:H29)</f>
        <v>97799</v>
      </c>
      <c r="I31" s="210">
        <f>SUM(I6:I29)</f>
        <v>85996</v>
      </c>
      <c r="J31" s="210">
        <f>SUM(J6:J29)</f>
        <v>85996</v>
      </c>
      <c r="K31" s="203">
        <f>H31-I31</f>
        <v>11803</v>
      </c>
      <c r="L31" s="203">
        <f>IF(AND(OR(H31=0,I31&lt;&gt;0),OR(I31=0,H31&lt;&gt;0)),IF((H31+I31+K31&lt;&gt;0),IF(AND(OR(H31&gt;0,I31&lt;0),OR(I31&gt;0,H31&lt;0)),ABS(K31/MIN(ABS(I31),ABS(H31))),10),"-"),10)</f>
        <v>0.1372505697939439</v>
      </c>
      <c r="M31" s="203"/>
    </row>
    <row r="32" spans="1:18" x14ac:dyDescent="0.25">
      <c r="A32" s="189"/>
      <c r="B32" s="219"/>
      <c r="C32" s="220"/>
      <c r="D32" s="220"/>
      <c r="E32" s="220"/>
      <c r="F32" s="220"/>
      <c r="G32" s="221"/>
      <c r="H32" s="214"/>
      <c r="I32" s="214"/>
      <c r="J32" s="214"/>
      <c r="K32" s="203"/>
      <c r="L32" s="203"/>
      <c r="M32" s="203"/>
    </row>
    <row r="33" spans="1:13" x14ac:dyDescent="0.25">
      <c r="A33" s="189">
        <v>5</v>
      </c>
      <c r="B33" s="190" t="s">
        <v>784</v>
      </c>
      <c r="C33" s="191"/>
      <c r="D33" s="191"/>
      <c r="E33" s="191"/>
      <c r="F33" s="191"/>
      <c r="G33" s="192"/>
      <c r="H33" s="215"/>
      <c r="I33" s="215"/>
      <c r="J33" s="215"/>
      <c r="K33" s="203"/>
      <c r="L33" s="203"/>
      <c r="M33" s="203"/>
    </row>
    <row r="34" spans="1:13" x14ac:dyDescent="0.25">
      <c r="A34" s="189" t="s">
        <v>785</v>
      </c>
      <c r="B34" s="303"/>
      <c r="C34" s="23" t="s">
        <v>786</v>
      </c>
      <c r="D34" s="198"/>
      <c r="E34" s="198"/>
      <c r="F34" s="198"/>
      <c r="G34" s="199"/>
      <c r="H34" s="200">
        <v>23723</v>
      </c>
      <c r="I34" s="200">
        <v>1325</v>
      </c>
      <c r="J34" s="224">
        <v>1325</v>
      </c>
      <c r="K34" s="203">
        <f t="shared" ref="K34:K44" si="2">H34-I34</f>
        <v>22398</v>
      </c>
      <c r="L34" s="203">
        <f t="shared" ref="L34:L44" si="3">IF(AND(OR(H34=0,I34&lt;&gt;0),OR(I34=0,H34&lt;&gt;0)),IF((H34+I34+K34&lt;&gt;0),IF(AND(OR(H34&gt;0,I34&lt;0),OR(I34&gt;0,H34&lt;0)),ABS(K34/MIN(ABS(I34),ABS(H34))),10),"-"),10)</f>
        <v>16.904150943396225</v>
      </c>
      <c r="M34" s="203"/>
    </row>
    <row r="35" spans="1:13" x14ac:dyDescent="0.25">
      <c r="A35" s="189" t="s">
        <v>787</v>
      </c>
      <c r="B35" s="303"/>
      <c r="C35" s="23" t="s">
        <v>788</v>
      </c>
      <c r="D35" s="198"/>
      <c r="E35" s="198"/>
      <c r="F35" s="198"/>
      <c r="G35" s="199"/>
      <c r="H35" s="200">
        <v>0</v>
      </c>
      <c r="I35" s="200">
        <v>0</v>
      </c>
      <c r="J35" s="224">
        <v>0</v>
      </c>
      <c r="K35" s="203">
        <f t="shared" si="2"/>
        <v>0</v>
      </c>
      <c r="L35" s="203" t="str">
        <f t="shared" si="3"/>
        <v>-</v>
      </c>
      <c r="M35" s="203"/>
    </row>
    <row r="36" spans="1:13" x14ac:dyDescent="0.25">
      <c r="A36" s="189" t="s">
        <v>789</v>
      </c>
      <c r="B36" s="303"/>
      <c r="C36" s="23" t="s">
        <v>790</v>
      </c>
      <c r="D36" s="198"/>
      <c r="E36" s="198"/>
      <c r="F36" s="198"/>
      <c r="G36" s="199"/>
      <c r="H36" s="200">
        <v>42253</v>
      </c>
      <c r="I36" s="200">
        <v>33337</v>
      </c>
      <c r="J36" s="224">
        <v>33337</v>
      </c>
      <c r="K36" s="203">
        <f t="shared" si="2"/>
        <v>8916</v>
      </c>
      <c r="L36" s="203">
        <f t="shared" si="3"/>
        <v>0.267450580436152</v>
      </c>
      <c r="M36" s="203"/>
    </row>
    <row r="37" spans="1:13" x14ac:dyDescent="0.25">
      <c r="A37" s="189" t="s">
        <v>791</v>
      </c>
      <c r="B37" s="303"/>
      <c r="C37" s="197" t="s">
        <v>792</v>
      </c>
      <c r="D37" s="198"/>
      <c r="E37" s="198"/>
      <c r="F37" s="198"/>
      <c r="G37" s="199"/>
      <c r="H37" s="200">
        <v>105707</v>
      </c>
      <c r="I37" s="200">
        <v>54349</v>
      </c>
      <c r="J37" s="224">
        <v>54349</v>
      </c>
      <c r="K37" s="203">
        <f t="shared" si="2"/>
        <v>51358</v>
      </c>
      <c r="L37" s="203">
        <f t="shared" si="3"/>
        <v>0.94496678871736373</v>
      </c>
      <c r="M37" s="203"/>
    </row>
    <row r="38" spans="1:13" x14ac:dyDescent="0.25">
      <c r="A38" s="189" t="s">
        <v>793</v>
      </c>
      <c r="B38" s="303"/>
      <c r="C38" s="197" t="s">
        <v>794</v>
      </c>
      <c r="D38" s="198"/>
      <c r="E38" s="198"/>
      <c r="F38" s="198"/>
      <c r="G38" s="199"/>
      <c r="H38" s="200">
        <v>-1010</v>
      </c>
      <c r="I38" s="200">
        <v>-20000</v>
      </c>
      <c r="J38" s="224">
        <v>-20000</v>
      </c>
      <c r="K38" s="203">
        <f t="shared" si="2"/>
        <v>18990</v>
      </c>
      <c r="L38" s="203">
        <f t="shared" si="3"/>
        <v>18.801980198019802</v>
      </c>
      <c r="M38" s="203"/>
    </row>
    <row r="39" spans="1:13" x14ac:dyDescent="0.25">
      <c r="A39" s="189" t="s">
        <v>795</v>
      </c>
      <c r="B39" s="303"/>
      <c r="C39" s="197" t="s">
        <v>593</v>
      </c>
      <c r="D39" s="198"/>
      <c r="E39" s="198"/>
      <c r="F39" s="198"/>
      <c r="G39" s="199"/>
      <c r="H39" s="200">
        <v>14548</v>
      </c>
      <c r="I39" s="200">
        <v>12474</v>
      </c>
      <c r="J39" s="224">
        <v>12474</v>
      </c>
      <c r="K39" s="203">
        <f t="shared" si="2"/>
        <v>2074</v>
      </c>
      <c r="L39" s="203">
        <f t="shared" si="3"/>
        <v>0.16626583293249961</v>
      </c>
      <c r="M39" s="203"/>
    </row>
    <row r="40" spans="1:13" x14ac:dyDescent="0.25">
      <c r="A40" s="189" t="s">
        <v>796</v>
      </c>
      <c r="B40" s="303"/>
      <c r="C40" s="197" t="s">
        <v>797</v>
      </c>
      <c r="D40" s="198"/>
      <c r="E40" s="198"/>
      <c r="F40" s="198"/>
      <c r="G40" s="199"/>
      <c r="H40" s="200">
        <v>-188070</v>
      </c>
      <c r="I40" s="200">
        <v>-129688</v>
      </c>
      <c r="J40" s="224">
        <v>-129688</v>
      </c>
      <c r="K40" s="203">
        <f t="shared" si="2"/>
        <v>-58382</v>
      </c>
      <c r="L40" s="203">
        <f t="shared" si="3"/>
        <v>0.45017272222564925</v>
      </c>
      <c r="M40" s="203"/>
    </row>
    <row r="41" spans="1:13" x14ac:dyDescent="0.25">
      <c r="A41" s="189" t="s">
        <v>798</v>
      </c>
      <c r="B41" s="303"/>
      <c r="C41" s="197" t="s">
        <v>799</v>
      </c>
      <c r="D41" s="198"/>
      <c r="E41" s="198"/>
      <c r="F41" s="198"/>
      <c r="G41" s="199"/>
      <c r="H41" s="200">
        <v>0</v>
      </c>
      <c r="I41" s="200">
        <v>0</v>
      </c>
      <c r="J41" s="224">
        <v>0</v>
      </c>
      <c r="K41" s="203">
        <f t="shared" si="2"/>
        <v>0</v>
      </c>
      <c r="L41" s="203" t="str">
        <f t="shared" si="3"/>
        <v>-</v>
      </c>
      <c r="M41" s="203"/>
    </row>
    <row r="42" spans="1:13" x14ac:dyDescent="0.25">
      <c r="A42" s="189" t="s">
        <v>800</v>
      </c>
      <c r="B42" s="290"/>
      <c r="C42" s="197" t="s">
        <v>801</v>
      </c>
      <c r="D42" s="198"/>
      <c r="E42" s="198"/>
      <c r="F42" s="20"/>
      <c r="G42" s="265"/>
      <c r="H42" s="200">
        <v>-99320</v>
      </c>
      <c r="I42" s="200">
        <v>-169273</v>
      </c>
      <c r="J42" s="224">
        <v>-169273</v>
      </c>
      <c r="K42" s="203">
        <f t="shared" si="2"/>
        <v>69953</v>
      </c>
      <c r="L42" s="203">
        <f t="shared" si="3"/>
        <v>0.70431937172774872</v>
      </c>
      <c r="M42" s="203"/>
    </row>
    <row r="43" spans="1:13" x14ac:dyDescent="0.25">
      <c r="A43" s="189" t="s">
        <v>802</v>
      </c>
      <c r="B43" s="303"/>
      <c r="C43" s="197" t="s">
        <v>803</v>
      </c>
      <c r="D43" s="198"/>
      <c r="E43" s="198"/>
      <c r="F43" s="198"/>
      <c r="G43" s="199"/>
      <c r="H43" s="200">
        <v>23062</v>
      </c>
      <c r="I43" s="200">
        <v>-98062</v>
      </c>
      <c r="J43" s="224">
        <v>-98062</v>
      </c>
      <c r="K43" s="203">
        <f t="shared" si="2"/>
        <v>121124</v>
      </c>
      <c r="L43" s="203">
        <f t="shared" si="3"/>
        <v>10</v>
      </c>
      <c r="M43" s="203"/>
    </row>
    <row r="44" spans="1:13" x14ac:dyDescent="0.25">
      <c r="A44" s="189" t="s">
        <v>804</v>
      </c>
      <c r="B44" s="225" t="s">
        <v>805</v>
      </c>
      <c r="C44" s="270"/>
      <c r="D44" s="270"/>
      <c r="E44" s="270"/>
      <c r="F44" s="270"/>
      <c r="G44" s="271"/>
      <c r="H44" s="210">
        <f>SUM(H34:H43)</f>
        <v>-79107</v>
      </c>
      <c r="I44" s="210">
        <f>SUM(I34:I43)</f>
        <v>-315538</v>
      </c>
      <c r="J44" s="210">
        <f>SUM(J34:J43)</f>
        <v>-315538</v>
      </c>
      <c r="K44" s="203">
        <f t="shared" si="2"/>
        <v>236431</v>
      </c>
      <c r="L44" s="203">
        <f t="shared" si="3"/>
        <v>2.9887494153488312</v>
      </c>
      <c r="M44" s="203"/>
    </row>
    <row r="45" spans="1:13" x14ac:dyDescent="0.25">
      <c r="A45" s="189"/>
      <c r="B45" s="212"/>
      <c r="C45" s="206"/>
      <c r="D45" s="206"/>
      <c r="E45" s="206"/>
      <c r="F45" s="206"/>
      <c r="G45" s="213"/>
      <c r="H45" s="304"/>
      <c r="I45" s="304"/>
      <c r="J45" s="304"/>
      <c r="K45" s="203"/>
      <c r="L45" s="203"/>
      <c r="M45" s="203"/>
    </row>
    <row r="46" spans="1:13" x14ac:dyDescent="0.25">
      <c r="A46" s="189">
        <v>6</v>
      </c>
      <c r="B46" s="190" t="s">
        <v>806</v>
      </c>
      <c r="C46" s="191"/>
      <c r="D46" s="191"/>
      <c r="E46" s="191"/>
      <c r="F46" s="191"/>
      <c r="G46" s="192"/>
      <c r="H46" s="215"/>
      <c r="I46" s="215"/>
      <c r="J46" s="215"/>
      <c r="K46" s="203"/>
      <c r="L46" s="203"/>
      <c r="M46" s="203"/>
    </row>
    <row r="47" spans="1:13" x14ac:dyDescent="0.25">
      <c r="A47" s="189" t="s">
        <v>807</v>
      </c>
      <c r="B47" s="303"/>
      <c r="C47" s="197" t="s">
        <v>808</v>
      </c>
      <c r="D47" s="198"/>
      <c r="E47" s="198"/>
      <c r="F47" s="198"/>
      <c r="G47" s="199"/>
      <c r="H47" s="200">
        <v>-8998</v>
      </c>
      <c r="I47" s="200">
        <v>-5237</v>
      </c>
      <c r="J47" s="224">
        <v>-5237</v>
      </c>
      <c r="K47" s="203">
        <f t="shared" ref="K47:K55" si="4">H47-I47</f>
        <v>-3761</v>
      </c>
      <c r="L47" s="203">
        <f t="shared" ref="L47:L55" si="5">IF(AND(OR(H47=0,I47&lt;&gt;0),OR(I47=0,H47&lt;&gt;0)),IF((H47+I47+K47&lt;&gt;0),IF(AND(OR(H47&gt;0,I47&lt;0),OR(I47&gt;0,H47&lt;0)),ABS(K47/MIN(ABS(I47),ABS(H47))),10),"-"),10)</f>
        <v>0.71815925147985493</v>
      </c>
      <c r="M47" s="203"/>
    </row>
    <row r="48" spans="1:13" x14ac:dyDescent="0.25">
      <c r="A48" s="189" t="s">
        <v>809</v>
      </c>
      <c r="B48" s="303"/>
      <c r="C48" s="197" t="s">
        <v>810</v>
      </c>
      <c r="D48" s="198"/>
      <c r="E48" s="198"/>
      <c r="F48" s="198"/>
      <c r="G48" s="199"/>
      <c r="H48" s="200">
        <v>-121</v>
      </c>
      <c r="I48" s="200">
        <v>-145</v>
      </c>
      <c r="J48" s="224">
        <v>-145</v>
      </c>
      <c r="K48" s="203">
        <f t="shared" si="4"/>
        <v>24</v>
      </c>
      <c r="L48" s="203">
        <f t="shared" si="5"/>
        <v>0.19834710743801653</v>
      </c>
      <c r="M48" s="203"/>
    </row>
    <row r="49" spans="1:14" x14ac:dyDescent="0.25">
      <c r="A49" s="189" t="s">
        <v>811</v>
      </c>
      <c r="B49" s="303"/>
      <c r="C49" s="197" t="s">
        <v>812</v>
      </c>
      <c r="D49" s="198"/>
      <c r="E49" s="198"/>
      <c r="F49" s="198"/>
      <c r="G49" s="199"/>
      <c r="H49" s="200">
        <v>1714</v>
      </c>
      <c r="I49" s="200">
        <v>4427</v>
      </c>
      <c r="J49" s="224">
        <v>4427</v>
      </c>
      <c r="K49" s="203">
        <f t="shared" si="4"/>
        <v>-2713</v>
      </c>
      <c r="L49" s="203">
        <f t="shared" si="5"/>
        <v>1.5828471411901983</v>
      </c>
      <c r="M49" s="203"/>
    </row>
    <row r="50" spans="1:14" x14ac:dyDescent="0.25">
      <c r="A50" s="189" t="s">
        <v>813</v>
      </c>
      <c r="B50" s="303"/>
      <c r="C50" s="197" t="s">
        <v>814</v>
      </c>
      <c r="D50" s="198"/>
      <c r="E50" s="198"/>
      <c r="F50" s="198"/>
      <c r="G50" s="199"/>
      <c r="H50" s="200">
        <v>0</v>
      </c>
      <c r="I50" s="200">
        <v>0</v>
      </c>
      <c r="J50" s="224">
        <v>0</v>
      </c>
      <c r="K50" s="203">
        <f t="shared" si="4"/>
        <v>0</v>
      </c>
      <c r="L50" s="203" t="str">
        <f t="shared" si="5"/>
        <v>-</v>
      </c>
      <c r="M50" s="203"/>
    </row>
    <row r="51" spans="1:14" x14ac:dyDescent="0.25">
      <c r="A51" s="189" t="s">
        <v>815</v>
      </c>
      <c r="B51" s="303"/>
      <c r="C51" s="197" t="s">
        <v>816</v>
      </c>
      <c r="D51" s="198"/>
      <c r="E51" s="198"/>
      <c r="F51" s="198"/>
      <c r="G51" s="199"/>
      <c r="H51" s="200">
        <v>67000</v>
      </c>
      <c r="I51" s="200">
        <v>167000</v>
      </c>
      <c r="J51" s="224">
        <v>167000</v>
      </c>
      <c r="K51" s="203">
        <f t="shared" si="4"/>
        <v>-100000</v>
      </c>
      <c r="L51" s="203">
        <f t="shared" si="5"/>
        <v>1.4925373134328359</v>
      </c>
      <c r="M51" s="203"/>
    </row>
    <row r="52" spans="1:14" x14ac:dyDescent="0.25">
      <c r="A52" s="189" t="s">
        <v>817</v>
      </c>
      <c r="B52" s="303"/>
      <c r="C52" s="197" t="s">
        <v>818</v>
      </c>
      <c r="D52" s="198"/>
      <c r="E52" s="198"/>
      <c r="F52" s="198"/>
      <c r="G52" s="199"/>
      <c r="H52" s="200">
        <v>-3662</v>
      </c>
      <c r="I52" s="200">
        <v>-13299</v>
      </c>
      <c r="J52" s="224">
        <v>-13299</v>
      </c>
      <c r="K52" s="203">
        <f t="shared" si="4"/>
        <v>9637</v>
      </c>
      <c r="L52" s="203">
        <f t="shared" si="5"/>
        <v>2.6316220644456583</v>
      </c>
      <c r="M52" s="203"/>
    </row>
    <row r="53" spans="1:14" x14ac:dyDescent="0.25">
      <c r="A53" s="189" t="s">
        <v>819</v>
      </c>
      <c r="B53" s="303"/>
      <c r="C53" s="197" t="s">
        <v>820</v>
      </c>
      <c r="D53" s="198"/>
      <c r="E53" s="198"/>
      <c r="F53" s="198"/>
      <c r="G53" s="199"/>
      <c r="H53" s="200">
        <v>-201</v>
      </c>
      <c r="I53" s="200">
        <v>-156</v>
      </c>
      <c r="J53" s="224">
        <v>-156</v>
      </c>
      <c r="K53" s="203">
        <f t="shared" si="4"/>
        <v>-45</v>
      </c>
      <c r="L53" s="203">
        <f t="shared" si="5"/>
        <v>0.28846153846153844</v>
      </c>
      <c r="M53" s="203"/>
      <c r="N53" s="170" t="s">
        <v>821</v>
      </c>
    </row>
    <row r="54" spans="1:14" x14ac:dyDescent="0.25">
      <c r="A54" s="189" t="s">
        <v>822</v>
      </c>
      <c r="B54" s="303"/>
      <c r="C54" s="197" t="s">
        <v>523</v>
      </c>
      <c r="D54" s="198"/>
      <c r="E54" s="198"/>
      <c r="F54" s="198"/>
      <c r="G54" s="199"/>
      <c r="H54" s="200">
        <v>0</v>
      </c>
      <c r="I54" s="200">
        <v>0</v>
      </c>
      <c r="J54" s="224">
        <v>0</v>
      </c>
      <c r="K54" s="203">
        <f t="shared" si="4"/>
        <v>0</v>
      </c>
      <c r="L54" s="203" t="str">
        <f t="shared" si="5"/>
        <v>-</v>
      </c>
      <c r="M54" s="203"/>
      <c r="N54" s="305"/>
    </row>
    <row r="55" spans="1:14" x14ac:dyDescent="0.25">
      <c r="A55" s="189" t="s">
        <v>823</v>
      </c>
      <c r="B55" s="225" t="s">
        <v>824</v>
      </c>
      <c r="C55" s="270"/>
      <c r="D55" s="270"/>
      <c r="E55" s="270"/>
      <c r="F55" s="270"/>
      <c r="G55" s="271"/>
      <c r="H55" s="210">
        <f>SUM(H47:H54)</f>
        <v>55732</v>
      </c>
      <c r="I55" s="210">
        <f>SUM(I47:I54)</f>
        <v>152590</v>
      </c>
      <c r="J55" s="210">
        <f>SUM(J47:J54)</f>
        <v>152590</v>
      </c>
      <c r="K55" s="203">
        <f t="shared" si="4"/>
        <v>-96858</v>
      </c>
      <c r="L55" s="203">
        <f t="shared" si="5"/>
        <v>1.737924352257231</v>
      </c>
      <c r="M55" s="203"/>
    </row>
    <row r="56" spans="1:14" x14ac:dyDescent="0.25">
      <c r="A56" s="189"/>
      <c r="B56" s="212"/>
      <c r="C56" s="206"/>
      <c r="D56" s="206"/>
      <c r="E56" s="206"/>
      <c r="F56" s="206"/>
      <c r="G56" s="213"/>
      <c r="H56" s="214"/>
      <c r="I56" s="214"/>
      <c r="J56" s="214"/>
      <c r="K56" s="203"/>
      <c r="L56" s="203"/>
      <c r="M56" s="203"/>
    </row>
    <row r="57" spans="1:14" x14ac:dyDescent="0.25">
      <c r="A57" s="189">
        <v>7</v>
      </c>
      <c r="B57" s="225" t="s">
        <v>825</v>
      </c>
      <c r="C57" s="270"/>
      <c r="D57" s="270"/>
      <c r="E57" s="270"/>
      <c r="F57" s="270"/>
      <c r="G57" s="271"/>
      <c r="H57" s="210">
        <f>H31+H44+H55</f>
        <v>74424</v>
      </c>
      <c r="I57" s="210">
        <f>I31+I44+I55</f>
        <v>-76952</v>
      </c>
      <c r="J57" s="210">
        <f>J31+J44+J55</f>
        <v>-76952</v>
      </c>
      <c r="K57" s="203">
        <f>H57-I57</f>
        <v>151376</v>
      </c>
      <c r="L57" s="203">
        <f>IF(AND(OR(H57=0,I57&lt;&gt;0),OR(I57=0,H57&lt;&gt;0)),IF((H57+I57+K57&lt;&gt;0),IF(AND(OR(H57&gt;0,I57&lt;0),OR(I57&gt;0,H57&lt;0)),ABS(K57/MIN(ABS(I57),ABS(H57))),10),"-"),10)</f>
        <v>10</v>
      </c>
      <c r="M57" s="203"/>
    </row>
    <row r="58" spans="1:14" x14ac:dyDescent="0.25">
      <c r="A58" s="189"/>
      <c r="B58" s="24"/>
      <c r="C58" s="198"/>
      <c r="D58" s="198"/>
      <c r="E58" s="198"/>
      <c r="F58" s="25"/>
      <c r="G58" s="265"/>
      <c r="H58" s="26"/>
      <c r="I58" s="26"/>
      <c r="J58" s="26"/>
      <c r="K58" s="203"/>
      <c r="L58" s="203"/>
      <c r="M58" s="203"/>
    </row>
    <row r="59" spans="1:14" x14ac:dyDescent="0.25">
      <c r="A59" s="189">
        <v>8</v>
      </c>
      <c r="B59" s="225" t="s">
        <v>826</v>
      </c>
      <c r="C59" s="270"/>
      <c r="D59" s="270"/>
      <c r="E59" s="270"/>
      <c r="F59" s="270"/>
      <c r="G59" s="271"/>
      <c r="H59" s="306">
        <f>I60</f>
        <v>175783</v>
      </c>
      <c r="I59" s="307">
        <v>252735</v>
      </c>
      <c r="J59" s="306">
        <v>252735</v>
      </c>
      <c r="K59" s="203">
        <f>H59-I59</f>
        <v>-76952</v>
      </c>
      <c r="L59" s="203">
        <f>IF(AND(OR(H59=0,I59&lt;&gt;0),OR(I59=0,H59&lt;&gt;0)),IF((H59+I59+K59&lt;&gt;0),IF(AND(OR(H59&gt;0,I59&lt;0),OR(I59&gt;0,H59&lt;0)),ABS(K59/MIN(ABS(I59),ABS(H59))),10),"-"),10)</f>
        <v>0.43776701956389413</v>
      </c>
      <c r="M59" s="203"/>
    </row>
    <row r="60" spans="1:14" x14ac:dyDescent="0.25">
      <c r="A60" s="189">
        <v>9</v>
      </c>
      <c r="B60" s="225" t="s">
        <v>827</v>
      </c>
      <c r="C60" s="270"/>
      <c r="D60" s="270"/>
      <c r="E60" s="270"/>
      <c r="F60" s="270"/>
      <c r="G60" s="271"/>
      <c r="H60" s="306">
        <f>H59+H57</f>
        <v>250207</v>
      </c>
      <c r="I60" s="306">
        <f>I59+I57</f>
        <v>175783</v>
      </c>
      <c r="J60" s="306">
        <f>J59+J57</f>
        <v>175783</v>
      </c>
      <c r="K60" s="203">
        <f>H60-I60</f>
        <v>74424</v>
      </c>
      <c r="L60" s="203">
        <f>IF(AND(OR(H60=0,I60&lt;&gt;0),OR(I60=0,H60&lt;&gt;0)),IF((H60+I60+K60&lt;&gt;0),IF(AND(OR(H60&gt;0,I60&lt;0),OR(I60&gt;0,H60&lt;0)),ABS(K60/MIN(ABS(I60),ABS(H60))),10),"-"),10)</f>
        <v>0.42338565162729047</v>
      </c>
      <c r="M60" s="203"/>
    </row>
  </sheetData>
  <sheetProtection algorithmName="SHA-512" hashValue="FSt1tkWI23fFGYc/vOzGi2lv2GLYRCWJnqG/elDXc+LEkO/EvKW+2H0suyu1kS6hLjWHfAUysVuxRN2xIijEcA==" saltValue="4H33Y2aB9sEkpKLuTPXufg==" spinCount="100000" sheet="1" objects="1" scenarios="1"/>
  <mergeCells count="3">
    <mergeCell ref="B1:C1"/>
    <mergeCell ref="I1:I2"/>
    <mergeCell ref="J1:J2"/>
  </mergeCells>
  <conditionalFormatting sqref="I6">
    <cfRule type="expression" dxfId="86" priority="1">
      <formula>I6&lt;&gt;J6</formula>
    </cfRule>
  </conditionalFormatting>
  <conditionalFormatting sqref="I9">
    <cfRule type="expression" dxfId="85" priority="2">
      <formula>I9&lt;&gt;J9</formula>
    </cfRule>
  </conditionalFormatting>
  <conditionalFormatting sqref="I10">
    <cfRule type="expression" dxfId="84" priority="3">
      <formula>I10&lt;&gt;J10</formula>
    </cfRule>
  </conditionalFormatting>
  <conditionalFormatting sqref="I11">
    <cfRule type="expression" dxfId="83" priority="4">
      <formula>I11&lt;&gt;J11</formula>
    </cfRule>
  </conditionalFormatting>
  <conditionalFormatting sqref="I12">
    <cfRule type="expression" dxfId="82" priority="5">
      <formula>I12&lt;&gt;J12</formula>
    </cfRule>
  </conditionalFormatting>
  <conditionalFormatting sqref="I13">
    <cfRule type="expression" dxfId="81" priority="6">
      <formula>I13&lt;&gt;J13</formula>
    </cfRule>
  </conditionalFormatting>
  <conditionalFormatting sqref="I14">
    <cfRule type="expression" dxfId="80" priority="7">
      <formula>I14&lt;&gt;J14</formula>
    </cfRule>
  </conditionalFormatting>
  <conditionalFormatting sqref="I15">
    <cfRule type="expression" dxfId="79" priority="8">
      <formula>I15&lt;&gt;J15</formula>
    </cfRule>
  </conditionalFormatting>
  <conditionalFormatting sqref="I16">
    <cfRule type="expression" dxfId="78" priority="9">
      <formula>I16&lt;&gt;J16</formula>
    </cfRule>
  </conditionalFormatting>
  <conditionalFormatting sqref="I17">
    <cfRule type="expression" dxfId="77" priority="10">
      <formula>I17&lt;&gt;J17</formula>
    </cfRule>
  </conditionalFormatting>
  <conditionalFormatting sqref="I18">
    <cfRule type="expression" dxfId="76" priority="11">
      <formula>I18&lt;&gt;J18</formula>
    </cfRule>
  </conditionalFormatting>
  <conditionalFormatting sqref="I19">
    <cfRule type="expression" dxfId="75" priority="12">
      <formula>I19&lt;&gt;J19</formula>
    </cfRule>
  </conditionalFormatting>
  <conditionalFormatting sqref="I20">
    <cfRule type="expression" dxfId="74" priority="13">
      <formula>I20&lt;&gt;J20</formula>
    </cfRule>
  </conditionalFormatting>
  <conditionalFormatting sqref="I21">
    <cfRule type="expression" dxfId="73" priority="14">
      <formula>I21&lt;&gt;J21</formula>
    </cfRule>
  </conditionalFormatting>
  <conditionalFormatting sqref="I22">
    <cfRule type="expression" dxfId="72" priority="15">
      <formula>I22&lt;&gt;J22</formula>
    </cfRule>
  </conditionalFormatting>
  <conditionalFormatting sqref="I25">
    <cfRule type="expression" dxfId="71" priority="16">
      <formula>I25&lt;&gt;J25</formula>
    </cfRule>
  </conditionalFormatting>
  <conditionalFormatting sqref="I26">
    <cfRule type="expression" dxfId="70" priority="17">
      <formula>I26&lt;&gt;J26</formula>
    </cfRule>
  </conditionalFormatting>
  <conditionalFormatting sqref="I27">
    <cfRule type="expression" dxfId="69" priority="18">
      <formula>I27&lt;&gt;J27</formula>
    </cfRule>
  </conditionalFormatting>
  <conditionalFormatting sqref="I28">
    <cfRule type="expression" dxfId="68" priority="19">
      <formula>I28&lt;&gt;J28</formula>
    </cfRule>
  </conditionalFormatting>
  <conditionalFormatting sqref="I29">
    <cfRule type="expression" dxfId="67" priority="20">
      <formula>I29&lt;&gt;J29</formula>
    </cfRule>
  </conditionalFormatting>
  <conditionalFormatting sqref="I34">
    <cfRule type="expression" dxfId="66" priority="21">
      <formula>I34&lt;&gt;J34</formula>
    </cfRule>
  </conditionalFormatting>
  <conditionalFormatting sqref="I35">
    <cfRule type="expression" dxfId="65" priority="22">
      <formula>I35&lt;&gt;J35</formula>
    </cfRule>
  </conditionalFormatting>
  <conditionalFormatting sqref="I36">
    <cfRule type="expression" dxfId="64" priority="23">
      <formula>I36&lt;&gt;J36</formula>
    </cfRule>
  </conditionalFormatting>
  <conditionalFormatting sqref="I37">
    <cfRule type="expression" dxfId="63" priority="24">
      <formula>I37&lt;&gt;J37</formula>
    </cfRule>
  </conditionalFormatting>
  <conditionalFormatting sqref="I38">
    <cfRule type="expression" dxfId="62" priority="25">
      <formula>I38&lt;&gt;J38</formula>
    </cfRule>
  </conditionalFormatting>
  <conditionalFormatting sqref="I39">
    <cfRule type="expression" dxfId="61" priority="26">
      <formula>I39&lt;&gt;J39</formula>
    </cfRule>
  </conditionalFormatting>
  <conditionalFormatting sqref="I40">
    <cfRule type="expression" dxfId="60" priority="27">
      <formula>I40&lt;&gt;J40</formula>
    </cfRule>
  </conditionalFormatting>
  <conditionalFormatting sqref="I41">
    <cfRule type="expression" dxfId="59" priority="28">
      <formula>I41&lt;&gt;J41</formula>
    </cfRule>
  </conditionalFormatting>
  <conditionalFormatting sqref="I42">
    <cfRule type="expression" dxfId="58" priority="29">
      <formula>I42&lt;&gt;J42</formula>
    </cfRule>
  </conditionalFormatting>
  <conditionalFormatting sqref="I43">
    <cfRule type="expression" dxfId="57" priority="30">
      <formula>I43&lt;&gt;J43</formula>
    </cfRule>
  </conditionalFormatting>
  <conditionalFormatting sqref="I47">
    <cfRule type="expression" dxfId="56" priority="31">
      <formula>I47&lt;&gt;J47</formula>
    </cfRule>
  </conditionalFormatting>
  <conditionalFormatting sqref="I48">
    <cfRule type="expression" dxfId="55" priority="32">
      <formula>I48&lt;&gt;J48</formula>
    </cfRule>
  </conditionalFormatting>
  <conditionalFormatting sqref="I49">
    <cfRule type="expression" dxfId="54" priority="33">
      <formula>I49&lt;&gt;J49</formula>
    </cfRule>
  </conditionalFormatting>
  <conditionalFormatting sqref="I50">
    <cfRule type="expression" dxfId="53" priority="34">
      <formula>I50&lt;&gt;J50</formula>
    </cfRule>
  </conditionalFormatting>
  <conditionalFormatting sqref="I51">
    <cfRule type="expression" dxfId="52" priority="35">
      <formula>I51&lt;&gt;J51</formula>
    </cfRule>
  </conditionalFormatting>
  <conditionalFormatting sqref="I52">
    <cfRule type="expression" dxfId="51" priority="36">
      <formula>I52&lt;&gt;J52</formula>
    </cfRule>
  </conditionalFormatting>
  <conditionalFormatting sqref="I53">
    <cfRule type="expression" dxfId="50" priority="37">
      <formula>I53&lt;&gt;J53</formula>
    </cfRule>
  </conditionalFormatting>
  <conditionalFormatting sqref="I54">
    <cfRule type="expression" dxfId="49" priority="38">
      <formula>I54&lt;&gt;J54</formula>
    </cfRule>
  </conditionalFormatting>
  <conditionalFormatting sqref="I59">
    <cfRule type="expression" dxfId="48" priority="39">
      <formula>I59&lt;&gt;J59</formula>
    </cfRule>
  </conditionalFormatting>
  <dataValidations count="18">
    <dataValidation type="textLength" allowBlank="1" showInputMessage="1" showErrorMessage="1" errorTitle="Maximum 255 text characters" error="Only text up to 255 characters is allowed here." promptTitle="Maximum 255 text characters" prompt=" " sqref="N22">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cell N22)." sqref="H22:J22">
      <formula1>-999999999</formula1>
    </dataValidation>
    <dataValidation type="whole" operator="greaterThan" allowBlank="1" showInputMessage="1" showErrorMessage="1" errorTitle="Whole numbers only allowed" error="All monies should be independently rounded to the nearest £1,000." sqref="H10:J12">
      <formula1>-99999999</formula1>
    </dataValidation>
    <dataValidation type="whole" operator="greaterThan" allowBlank="1" showInputMessage="1" showErrorMessage="1" errorTitle="Whole numbers only allowed" error="All monies should be independently rounded to the nearest £1,000." sqref="I14:J19">
      <formula1>-99999999</formula1>
    </dataValidation>
    <dataValidation type="whole" operator="greaterThan" allowBlank="1" showInputMessage="1" showErrorMessage="1" errorTitle="Whole numbers only allowed" error="All monies should be independently rounded to the nearest £1,000." sqref="H16:H17">
      <formula1>-99999999</formula1>
    </dataValidation>
    <dataValidation type="whole" operator="greaterThan" allowBlank="1" showInputMessage="1" showErrorMessage="1" errorTitle="Whole numbers only allowed" error="All monies should be independently rounded to the nearest £1,000." sqref="H19">
      <formula1>-99999999</formula1>
    </dataValidation>
    <dataValidation type="whole" operator="greaterThan" allowBlank="1" showInputMessage="1" showErrorMessage="1" errorTitle="Whole numbers only allowed" error="All monies should be independently rounded to the nearest £1,000." sqref="I59:J59">
      <formula1>-99999999</formula1>
    </dataValidation>
    <dataValidation type="whole" operator="greaterThan" allowBlank="1" showInputMessage="1" showErrorMessage="1" errorTitle="Whole numbers only allowed" error="All monies should be independently rounded to the nearest £1,000." sqref="H34:J43">
      <formula1>-99999999</formula1>
    </dataValidation>
    <dataValidation type="whole" operator="greaterThan" allowBlank="1" showInputMessage="1" showErrorMessage="1" errorTitle="Whole numbers only allowed" error="All monies should be independently rounded to the nearest £1,000." sqref="H47:J48">
      <formula1>-99999999</formula1>
    </dataValidation>
    <dataValidation type="whole" operator="greaterThan" allowBlank="1" showInputMessage="1" showErrorMessage="1" errorTitle="Whole numbers only allowed" error="All monies should be independently rounded to the nearest £1,000." sqref="H26">
      <formula1>-99999999</formula1>
    </dataValidation>
    <dataValidation type="whole" operator="greaterThan" allowBlank="1" showInputMessage="1" showErrorMessage="1" errorTitle="Whole numbers only allowed" error="All monies should be independently rounded to the nearest £1,000." sqref="I25:J29">
      <formula1>-99999999</formula1>
    </dataValidation>
    <dataValidation type="whole" operator="greaterThan" allowBlank="1" showInputMessage="1" showErrorMessage="1" errorTitle="Whole numbers only allowed" error="All monies should be independently rounded to the nearest £1,000." sqref="H28:H29">
      <formula1>-99999999</formula1>
    </dataValidation>
    <dataValidation type="whole" operator="greaterThan" allowBlank="1" showInputMessage="1" showErrorMessage="1" errorTitle="Whole numbers only allowed" error="All monies should be independently rounded to the nearest £1,000." sqref="I50:J54">
      <formula1>-99999999</formula1>
    </dataValidation>
    <dataValidation type="whole" operator="greaterThan" allowBlank="1" showInputMessage="1" showErrorMessage="1" errorTitle="Whole numbers only allowed" error="All monies should be independently rounded to the nearest £1,000." sqref="H50:H53">
      <formula1>-99999999</formula1>
    </dataValidation>
    <dataValidation type="whole" operator="lessThanOrEqual" allowBlank="1" showInputMessage="1" showErrorMessage="1" errorTitle="Negatives Numbers" error="All entered monies should be returned as negative and rounded to the nearest £1,000" promptTitle="If a value is entered here..." prompt="it must be a negative value" sqref="H25">
      <formula1>0</formula1>
    </dataValidation>
    <dataValidation errorStyle="warning" allowBlank="1" showInputMessage="1" showErrorMessage="1" errorTitle="Endowment" error="All entered monies should be rounded to the nearest £1,000" sqref="H27"/>
    <dataValidation type="whole" operator="greaterThan" allowBlank="1" showInputMessage="1" showErrorMessage="1" errorTitle="Whole numbers only allowed" error="All monies should be independently rounded to the nearest £1,000." promptTitle="If a value is entered here..." prompt="Please complete the text box to right (cell N54)" sqref="H54">
      <formula1>-99999999</formula1>
    </dataValidation>
    <dataValidation type="textLength" operator="lessThan" allowBlank="1" showInputMessage="1" showErrorMessage="1" errorTitle="Maximum 255 text characters" error="Only text up to 255 characters is allowed here." promptTitle="Maximum 255 text characters" prompt=" " sqref="N54">
      <formula1>255</formula1>
    </dataValidation>
  </dataValidations>
  <pageMargins left="0.70866141732283472" right="0.70866141732283472" top="0.74803149606299213" bottom="0.7480314960629921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H65"/>
  <sheetViews>
    <sheetView topLeftCell="P34" zoomScale="80" zoomScaleNormal="80" workbookViewId="0">
      <selection activeCell="Y39" sqref="Y39"/>
    </sheetView>
  </sheetViews>
  <sheetFormatPr defaultColWidth="9.109375" defaultRowHeight="13.2" x14ac:dyDescent="0.25"/>
  <cols>
    <col min="1" max="1" width="10.33203125" style="227" bestFit="1" customWidth="1"/>
    <col min="2" max="2" width="2.109375" style="170" customWidth="1"/>
    <col min="3" max="3" width="53.6640625" style="170" customWidth="1"/>
    <col min="4" max="7" width="3.109375" style="170" hidden="1" customWidth="1"/>
    <col min="8" max="15" width="14.33203125" style="170" customWidth="1"/>
    <col min="16" max="18" width="16.6640625" style="170" customWidth="1"/>
    <col min="19" max="20" width="19.33203125" style="170" customWidth="1"/>
    <col min="21" max="30" width="16.6640625" style="170" customWidth="1"/>
    <col min="31" max="31" width="9.109375" style="170" customWidth="1"/>
    <col min="32" max="16384" width="9.109375" style="170"/>
  </cols>
  <sheetData>
    <row r="1" spans="1:30" customFormat="1" ht="44.25" customHeight="1" x14ac:dyDescent="0.3">
      <c r="A1" s="171" t="s">
        <v>828</v>
      </c>
      <c r="B1" s="552" t="s">
        <v>829</v>
      </c>
      <c r="C1" s="552"/>
      <c r="D1" s="308"/>
      <c r="E1" s="308"/>
      <c r="F1" s="308"/>
      <c r="G1" s="308"/>
      <c r="H1" s="549" t="s">
        <v>830</v>
      </c>
      <c r="I1" s="549"/>
      <c r="J1" s="549"/>
      <c r="K1" s="549"/>
      <c r="L1" s="549"/>
      <c r="M1" s="549"/>
      <c r="N1" s="549"/>
      <c r="O1" s="549"/>
      <c r="P1" s="549"/>
      <c r="Q1" s="309">
        <v>2</v>
      </c>
      <c r="R1" s="309">
        <v>3</v>
      </c>
      <c r="S1" s="309">
        <v>4</v>
      </c>
      <c r="T1" s="309">
        <v>5</v>
      </c>
      <c r="U1" s="309">
        <v>6</v>
      </c>
      <c r="V1" s="309">
        <v>7</v>
      </c>
      <c r="W1" s="309">
        <v>8</v>
      </c>
      <c r="X1" s="309">
        <v>9</v>
      </c>
      <c r="Y1" s="309">
        <v>10</v>
      </c>
      <c r="Z1" s="309">
        <v>11</v>
      </c>
      <c r="AA1" s="309">
        <v>12</v>
      </c>
      <c r="AB1" s="309">
        <v>13</v>
      </c>
      <c r="AC1" s="309">
        <v>14</v>
      </c>
      <c r="AD1" s="309">
        <v>15</v>
      </c>
    </row>
    <row r="2" spans="1:30" customFormat="1" ht="15.45" customHeight="1" x14ac:dyDescent="0.3">
      <c r="A2" s="310"/>
      <c r="B2" s="308"/>
      <c r="C2" s="308"/>
      <c r="D2" s="308"/>
      <c r="E2" s="308"/>
      <c r="F2" s="308"/>
      <c r="G2" s="311"/>
      <c r="H2" s="312" t="s">
        <v>584</v>
      </c>
      <c r="I2" s="312" t="s">
        <v>586</v>
      </c>
      <c r="J2" s="312" t="s">
        <v>588</v>
      </c>
      <c r="K2" s="312" t="s">
        <v>590</v>
      </c>
      <c r="L2" s="312" t="s">
        <v>592</v>
      </c>
      <c r="M2" s="312" t="s">
        <v>594</v>
      </c>
      <c r="N2" s="312" t="s">
        <v>596</v>
      </c>
      <c r="O2" s="312" t="s">
        <v>686</v>
      </c>
      <c r="P2" s="312" t="s">
        <v>688</v>
      </c>
      <c r="Q2" s="313"/>
      <c r="R2" s="313"/>
      <c r="S2" s="313"/>
      <c r="T2" s="313"/>
      <c r="U2" s="313"/>
      <c r="V2" s="313"/>
      <c r="W2" s="313"/>
      <c r="X2" s="313"/>
      <c r="Y2" s="313"/>
      <c r="Z2" s="313"/>
      <c r="AA2" s="313"/>
      <c r="AB2" s="313"/>
      <c r="AC2" s="313"/>
      <c r="AD2" s="313"/>
    </row>
    <row r="3" spans="1:30" customFormat="1" ht="117" customHeight="1" x14ac:dyDescent="0.3">
      <c r="A3" s="310"/>
      <c r="B3" s="308"/>
      <c r="C3" s="308"/>
      <c r="D3" s="308"/>
      <c r="E3" s="308"/>
      <c r="F3" s="308"/>
      <c r="G3" s="311"/>
      <c r="H3" s="314" t="s">
        <v>831</v>
      </c>
      <c r="I3" s="314" t="s">
        <v>832</v>
      </c>
      <c r="J3" s="314" t="s">
        <v>833</v>
      </c>
      <c r="K3" s="314" t="s">
        <v>834</v>
      </c>
      <c r="L3" s="314" t="s">
        <v>835</v>
      </c>
      <c r="M3" s="314" t="s">
        <v>836</v>
      </c>
      <c r="N3" s="314" t="s">
        <v>837</v>
      </c>
      <c r="O3" s="314" t="s">
        <v>523</v>
      </c>
      <c r="P3" s="315" t="s">
        <v>838</v>
      </c>
      <c r="Q3" s="313" t="s">
        <v>839</v>
      </c>
      <c r="R3" s="313" t="s">
        <v>840</v>
      </c>
      <c r="S3" s="313" t="s">
        <v>841</v>
      </c>
      <c r="T3" s="313" t="s">
        <v>842</v>
      </c>
      <c r="U3" s="313" t="s">
        <v>843</v>
      </c>
      <c r="V3" s="313" t="s">
        <v>844</v>
      </c>
      <c r="W3" s="313" t="s">
        <v>845</v>
      </c>
      <c r="X3" s="313" t="s">
        <v>846</v>
      </c>
      <c r="Y3" s="313" t="s">
        <v>847</v>
      </c>
      <c r="Z3" s="313" t="s">
        <v>848</v>
      </c>
      <c r="AA3" s="313" t="s">
        <v>849</v>
      </c>
      <c r="AB3" s="313" t="s">
        <v>850</v>
      </c>
      <c r="AC3" s="313" t="s">
        <v>851</v>
      </c>
      <c r="AD3" s="313" t="s">
        <v>645</v>
      </c>
    </row>
    <row r="4" spans="1:30" s="316" customFormat="1" ht="15.45" customHeight="1" x14ac:dyDescent="0.3">
      <c r="A4" s="310"/>
      <c r="B4" s="260"/>
      <c r="C4" s="260"/>
      <c r="D4" s="260"/>
      <c r="E4" s="260"/>
      <c r="F4" s="260"/>
      <c r="G4" s="261"/>
      <c r="H4" s="298" t="s">
        <v>578</v>
      </c>
      <c r="I4" s="298" t="s">
        <v>578</v>
      </c>
      <c r="J4" s="298" t="s">
        <v>578</v>
      </c>
      <c r="K4" s="298" t="s">
        <v>578</v>
      </c>
      <c r="L4" s="298" t="s">
        <v>578</v>
      </c>
      <c r="M4" s="298" t="s">
        <v>578</v>
      </c>
      <c r="N4" s="298" t="s">
        <v>578</v>
      </c>
      <c r="O4" s="298" t="s">
        <v>578</v>
      </c>
      <c r="P4" s="298" t="s">
        <v>578</v>
      </c>
      <c r="Q4" s="298" t="s">
        <v>578</v>
      </c>
      <c r="R4" s="298" t="s">
        <v>578</v>
      </c>
      <c r="S4" s="298" t="s">
        <v>578</v>
      </c>
      <c r="T4" s="298" t="s">
        <v>578</v>
      </c>
      <c r="U4" s="298" t="s">
        <v>578</v>
      </c>
      <c r="V4" s="298" t="s">
        <v>578</v>
      </c>
      <c r="W4" s="298" t="s">
        <v>578</v>
      </c>
      <c r="X4" s="298" t="s">
        <v>578</v>
      </c>
      <c r="Y4" s="298" t="s">
        <v>578</v>
      </c>
      <c r="Z4" s="298" t="s">
        <v>578</v>
      </c>
      <c r="AA4" s="298" t="s">
        <v>578</v>
      </c>
      <c r="AB4" s="298" t="s">
        <v>578</v>
      </c>
      <c r="AC4" s="298" t="s">
        <v>578</v>
      </c>
      <c r="AD4" s="298" t="s">
        <v>578</v>
      </c>
    </row>
    <row r="5" spans="1:30" customFormat="1" ht="12.75" customHeight="1" x14ac:dyDescent="0.3">
      <c r="A5" s="317">
        <v>1</v>
      </c>
      <c r="B5" s="318" t="s">
        <v>852</v>
      </c>
      <c r="C5" s="319"/>
      <c r="D5" s="319"/>
      <c r="E5" s="319"/>
      <c r="F5" s="319"/>
      <c r="G5" s="320"/>
      <c r="H5" s="193"/>
      <c r="I5" s="193"/>
      <c r="J5" s="193"/>
      <c r="K5" s="193"/>
      <c r="L5" s="193"/>
      <c r="M5" s="193"/>
      <c r="N5" s="193"/>
      <c r="O5" s="193"/>
      <c r="P5" s="193"/>
      <c r="Q5" s="193"/>
      <c r="R5" s="193"/>
      <c r="S5" s="193"/>
      <c r="T5" s="193"/>
      <c r="U5" s="193"/>
      <c r="V5" s="193"/>
      <c r="W5" s="193"/>
      <c r="X5" s="193"/>
      <c r="Y5" s="193"/>
      <c r="Z5" s="193"/>
      <c r="AA5" s="193"/>
      <c r="AB5" s="193"/>
      <c r="AC5" s="193"/>
      <c r="AD5" s="193"/>
    </row>
    <row r="6" spans="1:30" customFormat="1" ht="12.75" customHeight="1" x14ac:dyDescent="0.3">
      <c r="A6" s="317" t="s">
        <v>584</v>
      </c>
      <c r="B6" s="321"/>
      <c r="C6" s="322" t="s">
        <v>853</v>
      </c>
      <c r="D6" s="323"/>
      <c r="E6" s="323"/>
      <c r="F6" s="323"/>
      <c r="G6" s="324"/>
      <c r="H6" s="201">
        <v>2180</v>
      </c>
      <c r="I6" s="9">
        <v>29733</v>
      </c>
      <c r="J6" s="9">
        <v>54</v>
      </c>
      <c r="K6" s="9">
        <v>1500</v>
      </c>
      <c r="L6" s="9">
        <v>189</v>
      </c>
      <c r="M6" s="9">
        <v>0</v>
      </c>
      <c r="N6" s="9">
        <v>0</v>
      </c>
      <c r="O6" s="9">
        <v>45</v>
      </c>
      <c r="P6" s="325">
        <f t="shared" ref="P6:P50" si="0">SUM(H6:O6)</f>
        <v>33701</v>
      </c>
      <c r="Q6" s="9">
        <v>31844</v>
      </c>
      <c r="R6" s="9">
        <v>459</v>
      </c>
      <c r="S6" s="9">
        <v>12188</v>
      </c>
      <c r="T6" s="9">
        <v>0</v>
      </c>
      <c r="U6" s="9">
        <v>2659</v>
      </c>
      <c r="V6" s="9">
        <v>2727</v>
      </c>
      <c r="W6" s="9">
        <v>6734</v>
      </c>
      <c r="X6" s="9">
        <v>80</v>
      </c>
      <c r="Y6" s="9">
        <v>1297</v>
      </c>
      <c r="Z6" s="9">
        <v>480</v>
      </c>
      <c r="AA6" s="9">
        <v>528</v>
      </c>
      <c r="AB6" s="9">
        <v>815</v>
      </c>
      <c r="AC6" s="9">
        <v>1317</v>
      </c>
      <c r="AD6" s="325">
        <f t="shared" ref="AD6:AD50" si="1">SUM(P6:AC6)</f>
        <v>94829</v>
      </c>
    </row>
    <row r="7" spans="1:30" customFormat="1" ht="12.75" customHeight="1" x14ac:dyDescent="0.3">
      <c r="A7" s="317" t="s">
        <v>586</v>
      </c>
      <c r="B7" s="321"/>
      <c r="C7" s="322" t="s">
        <v>854</v>
      </c>
      <c r="D7" s="323"/>
      <c r="E7" s="323"/>
      <c r="F7" s="323"/>
      <c r="G7" s="324"/>
      <c r="H7" s="9">
        <v>2</v>
      </c>
      <c r="I7" s="9">
        <v>0</v>
      </c>
      <c r="J7" s="9">
        <v>0</v>
      </c>
      <c r="K7" s="9">
        <v>0</v>
      </c>
      <c r="L7" s="9">
        <v>0</v>
      </c>
      <c r="M7" s="9">
        <v>0</v>
      </c>
      <c r="N7" s="9">
        <v>0</v>
      </c>
      <c r="O7" s="9">
        <v>0</v>
      </c>
      <c r="P7" s="325">
        <f t="shared" si="0"/>
        <v>2</v>
      </c>
      <c r="Q7" s="9">
        <v>0</v>
      </c>
      <c r="R7" s="9">
        <v>0</v>
      </c>
      <c r="S7" s="9">
        <v>0</v>
      </c>
      <c r="T7" s="9">
        <v>0</v>
      </c>
      <c r="U7" s="9">
        <v>1</v>
      </c>
      <c r="V7" s="9">
        <v>1</v>
      </c>
      <c r="W7" s="9">
        <v>12</v>
      </c>
      <c r="X7" s="9">
        <v>0</v>
      </c>
      <c r="Y7" s="9">
        <v>0</v>
      </c>
      <c r="Z7" s="9">
        <v>0</v>
      </c>
      <c r="AA7" s="9">
        <v>0</v>
      </c>
      <c r="AB7" s="9">
        <v>0</v>
      </c>
      <c r="AC7" s="9">
        <v>0</v>
      </c>
      <c r="AD7" s="325">
        <f t="shared" si="1"/>
        <v>16</v>
      </c>
    </row>
    <row r="8" spans="1:30" customFormat="1" ht="12.75" customHeight="1" x14ac:dyDescent="0.3">
      <c r="A8" s="317" t="s">
        <v>588</v>
      </c>
      <c r="B8" s="321"/>
      <c r="C8" s="322" t="s">
        <v>855</v>
      </c>
      <c r="D8" s="323"/>
      <c r="E8" s="323"/>
      <c r="F8" s="323"/>
      <c r="G8" s="324"/>
      <c r="H8" s="9">
        <v>0</v>
      </c>
      <c r="I8" s="9">
        <v>111</v>
      </c>
      <c r="J8" s="9">
        <v>0</v>
      </c>
      <c r="K8" s="9">
        <v>0</v>
      </c>
      <c r="L8" s="9">
        <v>35</v>
      </c>
      <c r="M8" s="9">
        <v>0</v>
      </c>
      <c r="N8" s="9">
        <v>0</v>
      </c>
      <c r="O8" s="9">
        <v>0</v>
      </c>
      <c r="P8" s="325">
        <f t="shared" si="0"/>
        <v>146</v>
      </c>
      <c r="Q8" s="9">
        <v>27</v>
      </c>
      <c r="R8" s="9">
        <v>16</v>
      </c>
      <c r="S8" s="9">
        <v>54</v>
      </c>
      <c r="T8" s="9">
        <v>0</v>
      </c>
      <c r="U8" s="9">
        <v>0</v>
      </c>
      <c r="V8" s="9">
        <v>88</v>
      </c>
      <c r="W8" s="9">
        <v>0</v>
      </c>
      <c r="X8" s="9">
        <v>0</v>
      </c>
      <c r="Y8" s="9">
        <v>0</v>
      </c>
      <c r="Z8" s="9">
        <v>0</v>
      </c>
      <c r="AA8" s="9">
        <v>0</v>
      </c>
      <c r="AB8" s="9">
        <v>0</v>
      </c>
      <c r="AC8" s="9">
        <v>7</v>
      </c>
      <c r="AD8" s="325">
        <f t="shared" si="1"/>
        <v>338</v>
      </c>
    </row>
    <row r="9" spans="1:30" customFormat="1" ht="12.75" customHeight="1" x14ac:dyDescent="0.3">
      <c r="A9" s="317" t="s">
        <v>590</v>
      </c>
      <c r="B9" s="321"/>
      <c r="C9" s="322" t="s">
        <v>856</v>
      </c>
      <c r="D9" s="323"/>
      <c r="E9" s="323"/>
      <c r="F9" s="323"/>
      <c r="G9" s="324"/>
      <c r="H9" s="9">
        <v>0</v>
      </c>
      <c r="I9" s="9">
        <v>583</v>
      </c>
      <c r="J9" s="9">
        <v>0</v>
      </c>
      <c r="K9" s="9">
        <v>11</v>
      </c>
      <c r="L9" s="9">
        <v>630</v>
      </c>
      <c r="M9" s="9">
        <v>130</v>
      </c>
      <c r="N9" s="9">
        <v>0</v>
      </c>
      <c r="O9" s="9">
        <v>50</v>
      </c>
      <c r="P9" s="325">
        <f t="shared" si="0"/>
        <v>1404</v>
      </c>
      <c r="Q9" s="9">
        <v>936</v>
      </c>
      <c r="R9" s="9">
        <v>0</v>
      </c>
      <c r="S9" s="9">
        <v>39</v>
      </c>
      <c r="T9" s="9">
        <v>0</v>
      </c>
      <c r="U9" s="9">
        <v>0</v>
      </c>
      <c r="V9" s="9">
        <v>312</v>
      </c>
      <c r="W9" s="9">
        <v>0</v>
      </c>
      <c r="X9" s="9">
        <v>0</v>
      </c>
      <c r="Y9" s="9">
        <v>0</v>
      </c>
      <c r="Z9" s="9">
        <v>0</v>
      </c>
      <c r="AA9" s="9">
        <v>0</v>
      </c>
      <c r="AB9" s="9">
        <v>0</v>
      </c>
      <c r="AC9" s="9">
        <v>6</v>
      </c>
      <c r="AD9" s="325">
        <f t="shared" si="1"/>
        <v>2697</v>
      </c>
    </row>
    <row r="10" spans="1:30" customFormat="1" ht="12.75" customHeight="1" x14ac:dyDescent="0.3">
      <c r="A10" s="317" t="s">
        <v>592</v>
      </c>
      <c r="B10" s="321"/>
      <c r="C10" s="322" t="s">
        <v>857</v>
      </c>
      <c r="D10" s="323"/>
      <c r="E10" s="323"/>
      <c r="F10" s="323"/>
      <c r="G10" s="324"/>
      <c r="H10" s="9">
        <v>0</v>
      </c>
      <c r="I10" s="9">
        <v>0</v>
      </c>
      <c r="J10" s="9">
        <v>0</v>
      </c>
      <c r="K10" s="9">
        <v>0</v>
      </c>
      <c r="L10" s="9">
        <v>80</v>
      </c>
      <c r="M10" s="9">
        <v>0</v>
      </c>
      <c r="N10" s="9">
        <v>0</v>
      </c>
      <c r="O10" s="9">
        <v>0</v>
      </c>
      <c r="P10" s="325">
        <f t="shared" si="0"/>
        <v>80</v>
      </c>
      <c r="Q10" s="9">
        <v>0</v>
      </c>
      <c r="R10" s="9">
        <v>0</v>
      </c>
      <c r="S10" s="9">
        <v>0</v>
      </c>
      <c r="T10" s="9">
        <v>0</v>
      </c>
      <c r="U10" s="9">
        <v>0</v>
      </c>
      <c r="V10" s="9">
        <v>0</v>
      </c>
      <c r="W10" s="9">
        <v>0</v>
      </c>
      <c r="X10" s="9">
        <v>0</v>
      </c>
      <c r="Y10" s="9">
        <v>0</v>
      </c>
      <c r="Z10" s="9">
        <v>0</v>
      </c>
      <c r="AA10" s="9">
        <v>0</v>
      </c>
      <c r="AB10" s="9">
        <v>0</v>
      </c>
      <c r="AC10" s="9">
        <v>0</v>
      </c>
      <c r="AD10" s="325">
        <f t="shared" si="1"/>
        <v>80</v>
      </c>
    </row>
    <row r="11" spans="1:30" customFormat="1" ht="12.75" customHeight="1" x14ac:dyDescent="0.3">
      <c r="A11" s="317" t="s">
        <v>594</v>
      </c>
      <c r="B11" s="321"/>
      <c r="C11" s="322" t="s">
        <v>858</v>
      </c>
      <c r="D11" s="323"/>
      <c r="E11" s="323"/>
      <c r="F11" s="323"/>
      <c r="G11" s="324"/>
      <c r="H11" s="9">
        <v>0</v>
      </c>
      <c r="I11" s="9">
        <v>0</v>
      </c>
      <c r="J11" s="9">
        <v>0</v>
      </c>
      <c r="K11" s="9">
        <v>0</v>
      </c>
      <c r="L11" s="9">
        <v>0</v>
      </c>
      <c r="M11" s="9">
        <v>0</v>
      </c>
      <c r="N11" s="9">
        <v>0</v>
      </c>
      <c r="O11" s="9">
        <v>0</v>
      </c>
      <c r="P11" s="325">
        <f t="shared" si="0"/>
        <v>0</v>
      </c>
      <c r="Q11" s="9">
        <v>0</v>
      </c>
      <c r="R11" s="9">
        <v>0</v>
      </c>
      <c r="S11" s="9">
        <v>0</v>
      </c>
      <c r="T11" s="9">
        <v>0</v>
      </c>
      <c r="U11" s="9">
        <v>0</v>
      </c>
      <c r="V11" s="9">
        <v>0</v>
      </c>
      <c r="W11" s="9">
        <v>0</v>
      </c>
      <c r="X11" s="9">
        <v>0</v>
      </c>
      <c r="Y11" s="9">
        <v>0</v>
      </c>
      <c r="Z11" s="9">
        <v>0</v>
      </c>
      <c r="AA11" s="9">
        <v>0</v>
      </c>
      <c r="AB11" s="9">
        <v>0</v>
      </c>
      <c r="AC11" s="9">
        <v>0</v>
      </c>
      <c r="AD11" s="325">
        <f t="shared" si="1"/>
        <v>0</v>
      </c>
    </row>
    <row r="12" spans="1:30" customFormat="1" ht="12.75" customHeight="1" x14ac:dyDescent="0.3">
      <c r="A12" s="317" t="s">
        <v>596</v>
      </c>
      <c r="B12" s="321"/>
      <c r="C12" s="322" t="s">
        <v>859</v>
      </c>
      <c r="D12" s="323"/>
      <c r="E12" s="323"/>
      <c r="F12" s="323"/>
      <c r="G12" s="324"/>
      <c r="H12" s="9">
        <v>0</v>
      </c>
      <c r="I12" s="9">
        <v>0</v>
      </c>
      <c r="J12" s="9">
        <v>0</v>
      </c>
      <c r="K12" s="9">
        <v>0</v>
      </c>
      <c r="L12" s="9">
        <v>0</v>
      </c>
      <c r="M12" s="9">
        <v>0</v>
      </c>
      <c r="N12" s="9">
        <v>0</v>
      </c>
      <c r="O12" s="9">
        <v>0</v>
      </c>
      <c r="P12" s="325">
        <f t="shared" si="0"/>
        <v>0</v>
      </c>
      <c r="Q12" s="9">
        <v>0</v>
      </c>
      <c r="R12" s="9">
        <v>0</v>
      </c>
      <c r="S12" s="9">
        <v>0</v>
      </c>
      <c r="T12" s="9">
        <v>0</v>
      </c>
      <c r="U12" s="9">
        <v>0</v>
      </c>
      <c r="V12" s="9">
        <v>0</v>
      </c>
      <c r="W12" s="9">
        <v>0</v>
      </c>
      <c r="X12" s="9">
        <v>0</v>
      </c>
      <c r="Y12" s="9">
        <v>0</v>
      </c>
      <c r="Z12" s="9">
        <v>0</v>
      </c>
      <c r="AA12" s="9">
        <v>0</v>
      </c>
      <c r="AB12" s="9">
        <v>0</v>
      </c>
      <c r="AC12" s="9">
        <v>0</v>
      </c>
      <c r="AD12" s="325">
        <f t="shared" si="1"/>
        <v>0</v>
      </c>
    </row>
    <row r="13" spans="1:30" customFormat="1" ht="12.75" customHeight="1" x14ac:dyDescent="0.3">
      <c r="A13" s="317" t="s">
        <v>686</v>
      </c>
      <c r="B13" s="321"/>
      <c r="C13" s="322" t="s">
        <v>860</v>
      </c>
      <c r="D13" s="323"/>
      <c r="E13" s="323"/>
      <c r="F13" s="323"/>
      <c r="G13" s="324"/>
      <c r="H13" s="9">
        <v>0</v>
      </c>
      <c r="I13" s="9">
        <v>0</v>
      </c>
      <c r="J13" s="9">
        <v>0</v>
      </c>
      <c r="K13" s="9">
        <v>0</v>
      </c>
      <c r="L13" s="9">
        <v>0</v>
      </c>
      <c r="M13" s="9">
        <v>0</v>
      </c>
      <c r="N13" s="9">
        <v>0</v>
      </c>
      <c r="O13" s="9">
        <v>0</v>
      </c>
      <c r="P13" s="325">
        <f t="shared" si="0"/>
        <v>0</v>
      </c>
      <c r="Q13" s="9">
        <v>0</v>
      </c>
      <c r="R13" s="9">
        <v>0</v>
      </c>
      <c r="S13" s="9">
        <v>0</v>
      </c>
      <c r="T13" s="9">
        <v>0</v>
      </c>
      <c r="U13" s="9">
        <v>0</v>
      </c>
      <c r="V13" s="9">
        <v>0</v>
      </c>
      <c r="W13" s="9">
        <v>0</v>
      </c>
      <c r="X13" s="9">
        <v>0</v>
      </c>
      <c r="Y13" s="9">
        <v>0</v>
      </c>
      <c r="Z13" s="9">
        <v>0</v>
      </c>
      <c r="AA13" s="9">
        <v>0</v>
      </c>
      <c r="AB13" s="9">
        <v>0</v>
      </c>
      <c r="AC13" s="9">
        <v>0</v>
      </c>
      <c r="AD13" s="325">
        <f t="shared" si="1"/>
        <v>0</v>
      </c>
    </row>
    <row r="14" spans="1:30" customFormat="1" ht="12.75" customHeight="1" x14ac:dyDescent="0.3">
      <c r="A14" s="317" t="s">
        <v>688</v>
      </c>
      <c r="B14" s="321"/>
      <c r="C14" s="322" t="s">
        <v>861</v>
      </c>
      <c r="D14" s="323"/>
      <c r="E14" s="323"/>
      <c r="F14" s="323"/>
      <c r="G14" s="324"/>
      <c r="H14" s="9">
        <v>16717</v>
      </c>
      <c r="I14" s="9">
        <v>1355</v>
      </c>
      <c r="J14" s="9">
        <v>77</v>
      </c>
      <c r="K14" s="9">
        <v>131</v>
      </c>
      <c r="L14" s="9">
        <v>0</v>
      </c>
      <c r="M14" s="9">
        <v>0</v>
      </c>
      <c r="N14" s="9">
        <v>0</v>
      </c>
      <c r="O14" s="9">
        <v>24</v>
      </c>
      <c r="P14" s="325">
        <f t="shared" si="0"/>
        <v>18304</v>
      </c>
      <c r="Q14" s="9">
        <v>1631</v>
      </c>
      <c r="R14" s="9">
        <v>0</v>
      </c>
      <c r="S14" s="9">
        <v>7055</v>
      </c>
      <c r="T14" s="9">
        <v>0</v>
      </c>
      <c r="U14" s="9">
        <v>185</v>
      </c>
      <c r="V14" s="9">
        <v>628</v>
      </c>
      <c r="W14" s="9">
        <v>644</v>
      </c>
      <c r="X14" s="9">
        <v>0</v>
      </c>
      <c r="Y14" s="9">
        <v>36</v>
      </c>
      <c r="Z14" s="9">
        <v>51</v>
      </c>
      <c r="AA14" s="9">
        <v>2214</v>
      </c>
      <c r="AB14" s="9">
        <v>924</v>
      </c>
      <c r="AC14" s="9">
        <v>294</v>
      </c>
      <c r="AD14" s="325">
        <f t="shared" si="1"/>
        <v>31966</v>
      </c>
    </row>
    <row r="15" spans="1:30" customFormat="1" ht="12.75" customHeight="1" x14ac:dyDescent="0.3">
      <c r="A15" s="317" t="s">
        <v>690</v>
      </c>
      <c r="B15" s="321"/>
      <c r="C15" s="322" t="s">
        <v>862</v>
      </c>
      <c r="D15" s="323"/>
      <c r="E15" s="323"/>
      <c r="F15" s="323"/>
      <c r="G15" s="324"/>
      <c r="H15" s="9">
        <v>0</v>
      </c>
      <c r="I15" s="9">
        <v>0</v>
      </c>
      <c r="J15" s="9">
        <v>0</v>
      </c>
      <c r="K15" s="9">
        <v>0</v>
      </c>
      <c r="L15" s="9">
        <v>0</v>
      </c>
      <c r="M15" s="9">
        <v>0</v>
      </c>
      <c r="N15" s="9">
        <v>0</v>
      </c>
      <c r="O15" s="9">
        <v>0</v>
      </c>
      <c r="P15" s="325">
        <f t="shared" si="0"/>
        <v>0</v>
      </c>
      <c r="Q15" s="9">
        <v>0</v>
      </c>
      <c r="R15" s="9">
        <v>0</v>
      </c>
      <c r="S15" s="9">
        <v>0</v>
      </c>
      <c r="T15" s="9">
        <v>0</v>
      </c>
      <c r="U15" s="9">
        <v>0</v>
      </c>
      <c r="V15" s="9">
        <v>0</v>
      </c>
      <c r="W15" s="9">
        <v>0</v>
      </c>
      <c r="X15" s="9">
        <v>0</v>
      </c>
      <c r="Y15" s="9">
        <v>0</v>
      </c>
      <c r="Z15" s="9">
        <v>0</v>
      </c>
      <c r="AA15" s="9">
        <v>0</v>
      </c>
      <c r="AB15" s="9">
        <v>0</v>
      </c>
      <c r="AC15" s="9">
        <v>0</v>
      </c>
      <c r="AD15" s="325">
        <f t="shared" si="1"/>
        <v>0</v>
      </c>
    </row>
    <row r="16" spans="1:30" customFormat="1" ht="12.75" customHeight="1" x14ac:dyDescent="0.3">
      <c r="A16" s="317" t="s">
        <v>863</v>
      </c>
      <c r="B16" s="321"/>
      <c r="C16" s="322" t="s">
        <v>864</v>
      </c>
      <c r="D16" s="323"/>
      <c r="E16" s="323"/>
      <c r="F16" s="323"/>
      <c r="G16" s="324"/>
      <c r="H16" s="9">
        <v>16</v>
      </c>
      <c r="I16" s="9">
        <v>0</v>
      </c>
      <c r="J16" s="9">
        <v>4335</v>
      </c>
      <c r="K16" s="9">
        <v>89</v>
      </c>
      <c r="L16" s="9">
        <v>0</v>
      </c>
      <c r="M16" s="9">
        <v>1</v>
      </c>
      <c r="N16" s="9">
        <v>12</v>
      </c>
      <c r="O16" s="9">
        <v>5</v>
      </c>
      <c r="P16" s="325">
        <f t="shared" si="0"/>
        <v>4458</v>
      </c>
      <c r="Q16" s="9">
        <v>190</v>
      </c>
      <c r="R16" s="9">
        <v>8</v>
      </c>
      <c r="S16" s="9">
        <v>1484</v>
      </c>
      <c r="T16" s="9">
        <v>0</v>
      </c>
      <c r="U16" s="9">
        <v>2510</v>
      </c>
      <c r="V16" s="9">
        <v>384</v>
      </c>
      <c r="W16" s="9">
        <v>457</v>
      </c>
      <c r="X16" s="9">
        <v>0</v>
      </c>
      <c r="Y16" s="9">
        <v>0</v>
      </c>
      <c r="Z16" s="9">
        <v>205</v>
      </c>
      <c r="AA16" s="9">
        <v>29</v>
      </c>
      <c r="AB16" s="9">
        <v>51</v>
      </c>
      <c r="AC16" s="9">
        <v>52</v>
      </c>
      <c r="AD16" s="325">
        <f t="shared" si="1"/>
        <v>9828</v>
      </c>
    </row>
    <row r="17" spans="1:30" customFormat="1" ht="12.75" customHeight="1" x14ac:dyDescent="0.3">
      <c r="A17" s="317" t="s">
        <v>865</v>
      </c>
      <c r="B17" s="321"/>
      <c r="C17" s="322" t="s">
        <v>866</v>
      </c>
      <c r="D17" s="323"/>
      <c r="E17" s="323"/>
      <c r="F17" s="323"/>
      <c r="G17" s="324"/>
      <c r="H17" s="9">
        <v>7387</v>
      </c>
      <c r="I17" s="9">
        <v>4457</v>
      </c>
      <c r="J17" s="9">
        <v>1043</v>
      </c>
      <c r="K17" s="9">
        <v>795</v>
      </c>
      <c r="L17" s="9">
        <v>0</v>
      </c>
      <c r="M17" s="9">
        <v>0</v>
      </c>
      <c r="N17" s="9">
        <v>21</v>
      </c>
      <c r="O17" s="9">
        <v>509</v>
      </c>
      <c r="P17" s="325">
        <f t="shared" si="0"/>
        <v>14212</v>
      </c>
      <c r="Q17" s="9">
        <v>17834</v>
      </c>
      <c r="R17" s="9">
        <v>337</v>
      </c>
      <c r="S17" s="9">
        <v>383</v>
      </c>
      <c r="T17" s="9">
        <v>0</v>
      </c>
      <c r="U17" s="9">
        <v>366</v>
      </c>
      <c r="V17" s="9">
        <v>801</v>
      </c>
      <c r="W17" s="9">
        <v>4482</v>
      </c>
      <c r="X17" s="9">
        <v>36</v>
      </c>
      <c r="Y17" s="9">
        <v>-6</v>
      </c>
      <c r="Z17" s="9">
        <v>544</v>
      </c>
      <c r="AA17" s="9">
        <v>723</v>
      </c>
      <c r="AB17" s="9">
        <v>745</v>
      </c>
      <c r="AC17" s="9">
        <v>549</v>
      </c>
      <c r="AD17" s="325">
        <f t="shared" si="1"/>
        <v>41006</v>
      </c>
    </row>
    <row r="18" spans="1:30" customFormat="1" ht="12.75" customHeight="1" x14ac:dyDescent="0.3">
      <c r="A18" s="317" t="s">
        <v>867</v>
      </c>
      <c r="B18" s="321"/>
      <c r="C18" s="322" t="s">
        <v>868</v>
      </c>
      <c r="D18" s="323"/>
      <c r="E18" s="323"/>
      <c r="F18" s="323"/>
      <c r="G18" s="324"/>
      <c r="H18" s="9">
        <v>436</v>
      </c>
      <c r="I18" s="9">
        <v>78</v>
      </c>
      <c r="J18" s="9">
        <v>180</v>
      </c>
      <c r="K18" s="9">
        <v>2342</v>
      </c>
      <c r="L18" s="9">
        <v>0</v>
      </c>
      <c r="M18" s="9">
        <v>0</v>
      </c>
      <c r="N18" s="9">
        <v>21</v>
      </c>
      <c r="O18" s="9">
        <v>13</v>
      </c>
      <c r="P18" s="325">
        <f t="shared" si="0"/>
        <v>3070</v>
      </c>
      <c r="Q18" s="9">
        <v>813</v>
      </c>
      <c r="R18" s="9">
        <v>0</v>
      </c>
      <c r="S18" s="9">
        <v>471</v>
      </c>
      <c r="T18" s="9">
        <v>0</v>
      </c>
      <c r="U18" s="9">
        <v>494</v>
      </c>
      <c r="V18" s="9">
        <v>395</v>
      </c>
      <c r="W18" s="9">
        <v>2314</v>
      </c>
      <c r="X18" s="9">
        <v>0</v>
      </c>
      <c r="Y18" s="9">
        <v>48</v>
      </c>
      <c r="Z18" s="9">
        <v>-8</v>
      </c>
      <c r="AA18" s="9">
        <v>0</v>
      </c>
      <c r="AB18" s="9">
        <v>41</v>
      </c>
      <c r="AC18" s="9">
        <v>61</v>
      </c>
      <c r="AD18" s="325">
        <f t="shared" si="1"/>
        <v>7699</v>
      </c>
    </row>
    <row r="19" spans="1:30" customFormat="1" ht="12.75" customHeight="1" x14ac:dyDescent="0.3">
      <c r="A19" s="317" t="s">
        <v>869</v>
      </c>
      <c r="B19" s="321"/>
      <c r="C19" s="322" t="s">
        <v>870</v>
      </c>
      <c r="D19" s="323"/>
      <c r="E19" s="323"/>
      <c r="F19" s="323"/>
      <c r="G19" s="324"/>
      <c r="H19" s="9">
        <v>259</v>
      </c>
      <c r="I19" s="9">
        <v>0</v>
      </c>
      <c r="J19" s="9">
        <v>27</v>
      </c>
      <c r="K19" s="9">
        <v>6213</v>
      </c>
      <c r="L19" s="9">
        <v>0</v>
      </c>
      <c r="M19" s="9">
        <v>0</v>
      </c>
      <c r="N19" s="9">
        <v>7021</v>
      </c>
      <c r="O19" s="9">
        <v>95</v>
      </c>
      <c r="P19" s="325">
        <f t="shared" si="0"/>
        <v>13615</v>
      </c>
      <c r="Q19" s="9">
        <v>353</v>
      </c>
      <c r="R19" s="9">
        <v>0</v>
      </c>
      <c r="S19" s="9">
        <v>149</v>
      </c>
      <c r="T19" s="9">
        <v>0</v>
      </c>
      <c r="U19" s="9">
        <v>236</v>
      </c>
      <c r="V19" s="9">
        <v>6</v>
      </c>
      <c r="W19" s="9">
        <v>5082</v>
      </c>
      <c r="X19" s="9">
        <v>0</v>
      </c>
      <c r="Y19" s="9">
        <v>0</v>
      </c>
      <c r="Z19" s="9">
        <v>7</v>
      </c>
      <c r="AA19" s="9">
        <v>0</v>
      </c>
      <c r="AB19" s="9">
        <v>124</v>
      </c>
      <c r="AC19" s="9">
        <v>118</v>
      </c>
      <c r="AD19" s="325">
        <f t="shared" si="1"/>
        <v>19690</v>
      </c>
    </row>
    <row r="20" spans="1:30" customFormat="1" ht="12.75" customHeight="1" x14ac:dyDescent="0.3">
      <c r="A20" s="317" t="s">
        <v>871</v>
      </c>
      <c r="B20" s="321"/>
      <c r="C20" s="322" t="s">
        <v>872</v>
      </c>
      <c r="D20" s="323"/>
      <c r="E20" s="323"/>
      <c r="F20" s="323"/>
      <c r="G20" s="324"/>
      <c r="H20" s="9">
        <v>0</v>
      </c>
      <c r="I20" s="9">
        <v>0</v>
      </c>
      <c r="J20" s="9">
        <v>0</v>
      </c>
      <c r="K20" s="9">
        <v>0</v>
      </c>
      <c r="L20" s="9">
        <v>0</v>
      </c>
      <c r="M20" s="9">
        <v>0</v>
      </c>
      <c r="N20" s="9">
        <v>0</v>
      </c>
      <c r="O20" s="9">
        <v>0</v>
      </c>
      <c r="P20" s="325">
        <f t="shared" si="0"/>
        <v>0</v>
      </c>
      <c r="Q20" s="9">
        <v>0</v>
      </c>
      <c r="R20" s="9">
        <v>0</v>
      </c>
      <c r="S20" s="9">
        <v>0</v>
      </c>
      <c r="T20" s="9">
        <v>0</v>
      </c>
      <c r="U20" s="9">
        <v>0</v>
      </c>
      <c r="V20" s="9">
        <v>0</v>
      </c>
      <c r="W20" s="9">
        <v>0</v>
      </c>
      <c r="X20" s="9">
        <v>0</v>
      </c>
      <c r="Y20" s="9">
        <v>0</v>
      </c>
      <c r="Z20" s="9">
        <v>0</v>
      </c>
      <c r="AA20" s="9">
        <v>0</v>
      </c>
      <c r="AB20" s="9">
        <v>0</v>
      </c>
      <c r="AC20" s="9">
        <v>0</v>
      </c>
      <c r="AD20" s="325">
        <f t="shared" si="1"/>
        <v>0</v>
      </c>
    </row>
    <row r="21" spans="1:30" customFormat="1" ht="12.75" customHeight="1" x14ac:dyDescent="0.3">
      <c r="A21" s="317" t="s">
        <v>873</v>
      </c>
      <c r="B21" s="321"/>
      <c r="C21" s="322" t="s">
        <v>874</v>
      </c>
      <c r="D21" s="323"/>
      <c r="E21" s="323"/>
      <c r="F21" s="323"/>
      <c r="G21" s="324"/>
      <c r="H21" s="9">
        <v>3</v>
      </c>
      <c r="I21" s="9">
        <v>0</v>
      </c>
      <c r="J21" s="9">
        <v>0</v>
      </c>
      <c r="K21" s="9">
        <v>891</v>
      </c>
      <c r="L21" s="9">
        <v>0</v>
      </c>
      <c r="M21" s="9">
        <v>0</v>
      </c>
      <c r="N21" s="9">
        <v>0</v>
      </c>
      <c r="O21" s="9">
        <v>0</v>
      </c>
      <c r="P21" s="325">
        <f t="shared" si="0"/>
        <v>894</v>
      </c>
      <c r="Q21" s="9">
        <v>65</v>
      </c>
      <c r="R21" s="9">
        <v>0</v>
      </c>
      <c r="S21" s="9">
        <v>1</v>
      </c>
      <c r="T21" s="9">
        <v>0</v>
      </c>
      <c r="U21" s="9">
        <v>5</v>
      </c>
      <c r="V21" s="9">
        <v>137</v>
      </c>
      <c r="W21" s="9">
        <v>252</v>
      </c>
      <c r="X21" s="9">
        <v>0</v>
      </c>
      <c r="Y21" s="9">
        <v>0</v>
      </c>
      <c r="Z21" s="9">
        <v>5</v>
      </c>
      <c r="AA21" s="9">
        <v>0</v>
      </c>
      <c r="AB21" s="9">
        <v>13</v>
      </c>
      <c r="AC21" s="9">
        <v>5</v>
      </c>
      <c r="AD21" s="325">
        <f t="shared" si="1"/>
        <v>1377</v>
      </c>
    </row>
    <row r="22" spans="1:30" customFormat="1" ht="12.75" customHeight="1" x14ac:dyDescent="0.3">
      <c r="A22" s="317" t="s">
        <v>875</v>
      </c>
      <c r="B22" s="321"/>
      <c r="C22" s="322" t="s">
        <v>876</v>
      </c>
      <c r="D22" s="323"/>
      <c r="E22" s="323"/>
      <c r="F22" s="323"/>
      <c r="G22" s="324"/>
      <c r="H22" s="9">
        <v>0</v>
      </c>
      <c r="I22" s="9">
        <v>0</v>
      </c>
      <c r="J22" s="9">
        <v>0</v>
      </c>
      <c r="K22" s="9">
        <v>0</v>
      </c>
      <c r="L22" s="9">
        <v>0</v>
      </c>
      <c r="M22" s="9">
        <v>0</v>
      </c>
      <c r="N22" s="9">
        <v>0</v>
      </c>
      <c r="O22" s="9">
        <v>0</v>
      </c>
      <c r="P22" s="325">
        <f t="shared" si="0"/>
        <v>0</v>
      </c>
      <c r="Q22" s="9">
        <v>0</v>
      </c>
      <c r="R22" s="9">
        <v>0</v>
      </c>
      <c r="S22" s="9">
        <v>0</v>
      </c>
      <c r="T22" s="9">
        <v>0</v>
      </c>
      <c r="U22" s="9">
        <v>0</v>
      </c>
      <c r="V22" s="9">
        <v>0</v>
      </c>
      <c r="W22" s="9">
        <v>0</v>
      </c>
      <c r="X22" s="9">
        <v>0</v>
      </c>
      <c r="Y22" s="9">
        <v>0</v>
      </c>
      <c r="Z22" s="9">
        <v>0</v>
      </c>
      <c r="AA22" s="9">
        <v>0</v>
      </c>
      <c r="AB22" s="9">
        <v>0</v>
      </c>
      <c r="AC22" s="9">
        <v>0</v>
      </c>
      <c r="AD22" s="325">
        <f t="shared" si="1"/>
        <v>0</v>
      </c>
    </row>
    <row r="23" spans="1:30" customFormat="1" ht="12.75" customHeight="1" x14ac:dyDescent="0.3">
      <c r="A23" s="317" t="s">
        <v>877</v>
      </c>
      <c r="B23" s="321"/>
      <c r="C23" s="322" t="s">
        <v>878</v>
      </c>
      <c r="D23" s="323"/>
      <c r="E23" s="323"/>
      <c r="F23" s="323"/>
      <c r="G23" s="324"/>
      <c r="H23" s="9">
        <v>201</v>
      </c>
      <c r="I23" s="9">
        <v>81</v>
      </c>
      <c r="J23" s="9">
        <v>0</v>
      </c>
      <c r="K23" s="9">
        <v>958</v>
      </c>
      <c r="L23" s="9">
        <v>0</v>
      </c>
      <c r="M23" s="9">
        <v>0</v>
      </c>
      <c r="N23" s="9">
        <v>0</v>
      </c>
      <c r="O23" s="9">
        <v>13</v>
      </c>
      <c r="P23" s="325">
        <f t="shared" si="0"/>
        <v>1253</v>
      </c>
      <c r="Q23" s="9">
        <v>131</v>
      </c>
      <c r="R23" s="9">
        <v>8</v>
      </c>
      <c r="S23" s="9">
        <v>0</v>
      </c>
      <c r="T23" s="9">
        <v>0</v>
      </c>
      <c r="U23" s="9">
        <v>64</v>
      </c>
      <c r="V23" s="9">
        <v>408</v>
      </c>
      <c r="W23" s="9">
        <v>608</v>
      </c>
      <c r="X23" s="9">
        <v>0</v>
      </c>
      <c r="Y23" s="9">
        <v>12</v>
      </c>
      <c r="Z23" s="9">
        <v>19</v>
      </c>
      <c r="AA23" s="9">
        <v>1</v>
      </c>
      <c r="AB23" s="9">
        <v>76</v>
      </c>
      <c r="AC23" s="9">
        <v>350</v>
      </c>
      <c r="AD23" s="325">
        <f t="shared" si="1"/>
        <v>2930</v>
      </c>
    </row>
    <row r="24" spans="1:30" customFormat="1" ht="12.75" customHeight="1" x14ac:dyDescent="0.3">
      <c r="A24" s="317" t="s">
        <v>879</v>
      </c>
      <c r="B24" s="321"/>
      <c r="C24" s="322" t="s">
        <v>880</v>
      </c>
      <c r="D24" s="323"/>
      <c r="E24" s="323"/>
      <c r="F24" s="323"/>
      <c r="G24" s="324"/>
      <c r="H24" s="9">
        <v>18</v>
      </c>
      <c r="I24" s="9">
        <v>0</v>
      </c>
      <c r="J24" s="9">
        <v>0</v>
      </c>
      <c r="K24" s="9">
        <v>3489</v>
      </c>
      <c r="L24" s="9">
        <v>0</v>
      </c>
      <c r="M24" s="9">
        <v>0</v>
      </c>
      <c r="N24" s="9">
        <v>0</v>
      </c>
      <c r="O24" s="9">
        <v>0</v>
      </c>
      <c r="P24" s="325">
        <f t="shared" si="0"/>
        <v>3507</v>
      </c>
      <c r="Q24" s="9">
        <v>43</v>
      </c>
      <c r="R24" s="9">
        <v>0</v>
      </c>
      <c r="S24" s="9">
        <v>146</v>
      </c>
      <c r="T24" s="9">
        <v>0</v>
      </c>
      <c r="U24" s="9">
        <v>291</v>
      </c>
      <c r="V24" s="9">
        <v>614</v>
      </c>
      <c r="W24" s="9">
        <v>835</v>
      </c>
      <c r="X24" s="9">
        <v>0</v>
      </c>
      <c r="Y24" s="9">
        <v>104</v>
      </c>
      <c r="Z24" s="9">
        <v>37</v>
      </c>
      <c r="AA24" s="9">
        <v>0</v>
      </c>
      <c r="AB24" s="9">
        <v>0</v>
      </c>
      <c r="AC24" s="9">
        <v>36</v>
      </c>
      <c r="AD24" s="325">
        <f t="shared" si="1"/>
        <v>5613</v>
      </c>
    </row>
    <row r="25" spans="1:30" customFormat="1" ht="12.75" customHeight="1" x14ac:dyDescent="0.3">
      <c r="A25" s="317" t="s">
        <v>881</v>
      </c>
      <c r="B25" s="321"/>
      <c r="C25" s="322" t="s">
        <v>882</v>
      </c>
      <c r="D25" s="323"/>
      <c r="E25" s="323"/>
      <c r="F25" s="323"/>
      <c r="G25" s="324"/>
      <c r="H25" s="9">
        <v>4</v>
      </c>
      <c r="I25" s="9">
        <v>0</v>
      </c>
      <c r="J25" s="9">
        <v>0</v>
      </c>
      <c r="K25" s="9">
        <v>946</v>
      </c>
      <c r="L25" s="9">
        <v>0</v>
      </c>
      <c r="M25" s="9">
        <v>0</v>
      </c>
      <c r="N25" s="9">
        <v>0</v>
      </c>
      <c r="O25" s="9">
        <v>0</v>
      </c>
      <c r="P25" s="325">
        <f t="shared" si="0"/>
        <v>950</v>
      </c>
      <c r="Q25" s="9">
        <v>161</v>
      </c>
      <c r="R25" s="9">
        <v>0</v>
      </c>
      <c r="S25" s="9">
        <v>158</v>
      </c>
      <c r="T25" s="9">
        <v>0</v>
      </c>
      <c r="U25" s="9">
        <v>323</v>
      </c>
      <c r="V25" s="9">
        <v>612</v>
      </c>
      <c r="W25" s="9">
        <v>601</v>
      </c>
      <c r="X25" s="9">
        <v>0</v>
      </c>
      <c r="Y25" s="9">
        <v>36</v>
      </c>
      <c r="Z25" s="9">
        <v>47</v>
      </c>
      <c r="AA25" s="9">
        <v>0</v>
      </c>
      <c r="AB25" s="9">
        <v>13</v>
      </c>
      <c r="AC25" s="9">
        <v>6</v>
      </c>
      <c r="AD25" s="325">
        <f t="shared" si="1"/>
        <v>2907</v>
      </c>
    </row>
    <row r="26" spans="1:30" customFormat="1" ht="12.75" customHeight="1" x14ac:dyDescent="0.3">
      <c r="A26" s="317" t="s">
        <v>883</v>
      </c>
      <c r="B26" s="321"/>
      <c r="C26" s="322" t="s">
        <v>884</v>
      </c>
      <c r="D26" s="323"/>
      <c r="E26" s="323"/>
      <c r="F26" s="323"/>
      <c r="G26" s="324"/>
      <c r="H26" s="9">
        <v>169</v>
      </c>
      <c r="I26" s="9">
        <v>0</v>
      </c>
      <c r="J26" s="9">
        <v>8</v>
      </c>
      <c r="K26" s="9">
        <v>6460</v>
      </c>
      <c r="L26" s="9">
        <v>52</v>
      </c>
      <c r="M26" s="9">
        <v>26</v>
      </c>
      <c r="N26" s="9">
        <v>0</v>
      </c>
      <c r="O26" s="9">
        <v>107</v>
      </c>
      <c r="P26" s="325">
        <f t="shared" si="0"/>
        <v>6822</v>
      </c>
      <c r="Q26" s="9">
        <v>531</v>
      </c>
      <c r="R26" s="9">
        <v>0</v>
      </c>
      <c r="S26" s="9">
        <v>216</v>
      </c>
      <c r="T26" s="9">
        <v>0</v>
      </c>
      <c r="U26" s="9">
        <v>355</v>
      </c>
      <c r="V26" s="9">
        <v>468</v>
      </c>
      <c r="W26" s="9">
        <v>4015</v>
      </c>
      <c r="X26" s="9">
        <v>0</v>
      </c>
      <c r="Y26" s="9">
        <v>46</v>
      </c>
      <c r="Z26" s="9">
        <v>22</v>
      </c>
      <c r="AA26" s="9">
        <v>93</v>
      </c>
      <c r="AB26" s="9">
        <v>307</v>
      </c>
      <c r="AC26" s="9">
        <v>421</v>
      </c>
      <c r="AD26" s="325">
        <f t="shared" si="1"/>
        <v>13296</v>
      </c>
    </row>
    <row r="27" spans="1:30" customFormat="1" ht="12.75" customHeight="1" x14ac:dyDescent="0.3">
      <c r="A27" s="317" t="s">
        <v>885</v>
      </c>
      <c r="B27" s="321"/>
      <c r="C27" s="322" t="s">
        <v>886</v>
      </c>
      <c r="D27" s="323"/>
      <c r="E27" s="323"/>
      <c r="F27" s="323"/>
      <c r="G27" s="324"/>
      <c r="H27" s="9">
        <v>17</v>
      </c>
      <c r="I27" s="9">
        <v>0</v>
      </c>
      <c r="J27" s="9">
        <v>89</v>
      </c>
      <c r="K27" s="9">
        <v>591</v>
      </c>
      <c r="L27" s="9">
        <v>9</v>
      </c>
      <c r="M27" s="9">
        <v>0</v>
      </c>
      <c r="N27" s="9">
        <v>17</v>
      </c>
      <c r="O27" s="9">
        <v>2</v>
      </c>
      <c r="P27" s="325">
        <f t="shared" si="0"/>
        <v>725</v>
      </c>
      <c r="Q27" s="9">
        <v>371</v>
      </c>
      <c r="R27" s="9">
        <v>0</v>
      </c>
      <c r="S27" s="9">
        <v>5</v>
      </c>
      <c r="T27" s="9">
        <v>0</v>
      </c>
      <c r="U27" s="9">
        <v>17</v>
      </c>
      <c r="V27" s="9">
        <v>19</v>
      </c>
      <c r="W27" s="9">
        <v>841</v>
      </c>
      <c r="X27" s="9">
        <v>0</v>
      </c>
      <c r="Y27" s="9">
        <v>0</v>
      </c>
      <c r="Z27" s="9">
        <v>0</v>
      </c>
      <c r="AA27" s="9">
        <v>0</v>
      </c>
      <c r="AB27" s="9">
        <v>0</v>
      </c>
      <c r="AC27" s="9">
        <v>166</v>
      </c>
      <c r="AD27" s="325">
        <f t="shared" si="1"/>
        <v>2144</v>
      </c>
    </row>
    <row r="28" spans="1:30" customFormat="1" ht="12.75" customHeight="1" x14ac:dyDescent="0.3">
      <c r="A28" s="317" t="s">
        <v>887</v>
      </c>
      <c r="B28" s="321"/>
      <c r="C28" s="322" t="s">
        <v>888</v>
      </c>
      <c r="D28" s="323"/>
      <c r="E28" s="323"/>
      <c r="F28" s="323"/>
      <c r="G28" s="324"/>
      <c r="H28" s="9">
        <v>0</v>
      </c>
      <c r="I28" s="9">
        <v>0</v>
      </c>
      <c r="J28" s="9">
        <v>14</v>
      </c>
      <c r="K28" s="9">
        <v>3</v>
      </c>
      <c r="L28" s="9">
        <v>45</v>
      </c>
      <c r="M28" s="9">
        <v>0</v>
      </c>
      <c r="N28" s="9">
        <v>0</v>
      </c>
      <c r="O28" s="9">
        <v>0</v>
      </c>
      <c r="P28" s="325">
        <f t="shared" si="0"/>
        <v>62</v>
      </c>
      <c r="Q28" s="9">
        <v>13</v>
      </c>
      <c r="R28" s="9">
        <v>0</v>
      </c>
      <c r="S28" s="9">
        <v>254</v>
      </c>
      <c r="T28" s="9">
        <v>0</v>
      </c>
      <c r="U28" s="9">
        <v>26</v>
      </c>
      <c r="V28" s="9">
        <v>2</v>
      </c>
      <c r="W28" s="9">
        <v>0</v>
      </c>
      <c r="X28" s="9">
        <v>0</v>
      </c>
      <c r="Y28" s="9">
        <v>0</v>
      </c>
      <c r="Z28" s="9">
        <v>0</v>
      </c>
      <c r="AA28" s="9">
        <v>0</v>
      </c>
      <c r="AB28" s="9">
        <v>0</v>
      </c>
      <c r="AC28" s="9">
        <v>0</v>
      </c>
      <c r="AD28" s="325">
        <f t="shared" si="1"/>
        <v>357</v>
      </c>
    </row>
    <row r="29" spans="1:30" customFormat="1" ht="12.75" customHeight="1" x14ac:dyDescent="0.3">
      <c r="A29" s="317" t="s">
        <v>889</v>
      </c>
      <c r="B29" s="321"/>
      <c r="C29" s="322" t="s">
        <v>890</v>
      </c>
      <c r="D29" s="323"/>
      <c r="E29" s="323"/>
      <c r="F29" s="323"/>
      <c r="G29" s="324"/>
      <c r="H29" s="9">
        <v>329</v>
      </c>
      <c r="I29" s="9">
        <v>0</v>
      </c>
      <c r="J29" s="9">
        <v>1178</v>
      </c>
      <c r="K29" s="9">
        <v>305</v>
      </c>
      <c r="L29" s="9">
        <v>2367</v>
      </c>
      <c r="M29" s="9">
        <v>75</v>
      </c>
      <c r="N29" s="9">
        <v>0</v>
      </c>
      <c r="O29" s="9">
        <v>1</v>
      </c>
      <c r="P29" s="325">
        <f t="shared" si="0"/>
        <v>4255</v>
      </c>
      <c r="Q29" s="9">
        <v>18</v>
      </c>
      <c r="R29" s="9">
        <v>0</v>
      </c>
      <c r="S29" s="9">
        <v>241</v>
      </c>
      <c r="T29" s="9">
        <v>0</v>
      </c>
      <c r="U29" s="9">
        <v>97</v>
      </c>
      <c r="V29" s="9">
        <v>296</v>
      </c>
      <c r="W29" s="9">
        <v>1347</v>
      </c>
      <c r="X29" s="9">
        <v>0</v>
      </c>
      <c r="Y29" s="9">
        <v>0</v>
      </c>
      <c r="Z29" s="9">
        <v>0</v>
      </c>
      <c r="AA29" s="9">
        <v>0</v>
      </c>
      <c r="AB29" s="9">
        <v>0</v>
      </c>
      <c r="AC29" s="9">
        <v>43</v>
      </c>
      <c r="AD29" s="325">
        <f t="shared" si="1"/>
        <v>6297</v>
      </c>
    </row>
    <row r="30" spans="1:30" customFormat="1" ht="12.75" customHeight="1" x14ac:dyDescent="0.3">
      <c r="A30" s="317" t="s">
        <v>891</v>
      </c>
      <c r="B30" s="321"/>
      <c r="C30" s="322" t="s">
        <v>892</v>
      </c>
      <c r="D30" s="323"/>
      <c r="E30" s="323"/>
      <c r="F30" s="323"/>
      <c r="G30" s="324"/>
      <c r="H30" s="9">
        <v>0</v>
      </c>
      <c r="I30" s="9">
        <v>0</v>
      </c>
      <c r="J30" s="9">
        <v>0</v>
      </c>
      <c r="K30" s="9">
        <v>0</v>
      </c>
      <c r="L30" s="9">
        <v>387</v>
      </c>
      <c r="M30" s="9">
        <v>29</v>
      </c>
      <c r="N30" s="9">
        <v>0</v>
      </c>
      <c r="O30" s="9">
        <v>216</v>
      </c>
      <c r="P30" s="325">
        <f t="shared" si="0"/>
        <v>632</v>
      </c>
      <c r="Q30" s="9">
        <v>90</v>
      </c>
      <c r="R30" s="9">
        <v>0</v>
      </c>
      <c r="S30" s="9">
        <v>31</v>
      </c>
      <c r="T30" s="9">
        <v>0</v>
      </c>
      <c r="U30" s="9">
        <v>0</v>
      </c>
      <c r="V30" s="9">
        <v>8</v>
      </c>
      <c r="W30" s="9">
        <v>431</v>
      </c>
      <c r="X30" s="9">
        <v>0</v>
      </c>
      <c r="Y30" s="9">
        <v>0</v>
      </c>
      <c r="Z30" s="9">
        <v>0</v>
      </c>
      <c r="AA30" s="9">
        <v>0</v>
      </c>
      <c r="AB30" s="9">
        <v>3</v>
      </c>
      <c r="AC30" s="9">
        <v>14</v>
      </c>
      <c r="AD30" s="325">
        <f t="shared" si="1"/>
        <v>1209</v>
      </c>
    </row>
    <row r="31" spans="1:30" customFormat="1" ht="12.75" customHeight="1" x14ac:dyDescent="0.3">
      <c r="A31" s="317" t="s">
        <v>893</v>
      </c>
      <c r="B31" s="321"/>
      <c r="C31" s="322" t="s">
        <v>894</v>
      </c>
      <c r="D31" s="323"/>
      <c r="E31" s="323"/>
      <c r="F31" s="323"/>
      <c r="G31" s="324"/>
      <c r="H31" s="9">
        <v>0</v>
      </c>
      <c r="I31" s="9">
        <v>0</v>
      </c>
      <c r="J31" s="9">
        <v>0</v>
      </c>
      <c r="K31" s="9">
        <v>0</v>
      </c>
      <c r="L31" s="9">
        <v>0</v>
      </c>
      <c r="M31" s="9">
        <v>123</v>
      </c>
      <c r="N31" s="9">
        <v>0</v>
      </c>
      <c r="O31" s="9">
        <v>0</v>
      </c>
      <c r="P31" s="325">
        <f t="shared" si="0"/>
        <v>123</v>
      </c>
      <c r="Q31" s="9">
        <v>101</v>
      </c>
      <c r="R31" s="9">
        <v>0</v>
      </c>
      <c r="S31" s="9">
        <v>0</v>
      </c>
      <c r="T31" s="9">
        <v>0</v>
      </c>
      <c r="U31" s="9">
        <v>0</v>
      </c>
      <c r="V31" s="9">
        <v>0</v>
      </c>
      <c r="W31" s="9">
        <v>0</v>
      </c>
      <c r="X31" s="9">
        <v>0</v>
      </c>
      <c r="Y31" s="9">
        <v>0</v>
      </c>
      <c r="Z31" s="9">
        <v>0</v>
      </c>
      <c r="AA31" s="9">
        <v>0</v>
      </c>
      <c r="AB31" s="9">
        <v>0</v>
      </c>
      <c r="AC31" s="9">
        <v>0</v>
      </c>
      <c r="AD31" s="325">
        <f t="shared" si="1"/>
        <v>224</v>
      </c>
    </row>
    <row r="32" spans="1:30" customFormat="1" ht="12.75" customHeight="1" x14ac:dyDescent="0.3">
      <c r="A32" s="317" t="s">
        <v>895</v>
      </c>
      <c r="B32" s="321"/>
      <c r="C32" s="322" t="s">
        <v>896</v>
      </c>
      <c r="D32" s="323"/>
      <c r="E32" s="323"/>
      <c r="F32" s="323"/>
      <c r="G32" s="324"/>
      <c r="H32" s="9">
        <v>0</v>
      </c>
      <c r="I32" s="9">
        <v>0</v>
      </c>
      <c r="J32" s="9">
        <v>7</v>
      </c>
      <c r="K32" s="9">
        <v>12</v>
      </c>
      <c r="L32" s="9">
        <v>580</v>
      </c>
      <c r="M32" s="9">
        <v>6</v>
      </c>
      <c r="N32" s="9">
        <v>0</v>
      </c>
      <c r="O32" s="9">
        <v>127</v>
      </c>
      <c r="P32" s="325">
        <f t="shared" si="0"/>
        <v>732</v>
      </c>
      <c r="Q32" s="9">
        <v>63</v>
      </c>
      <c r="R32" s="9">
        <v>0</v>
      </c>
      <c r="S32" s="9">
        <v>0</v>
      </c>
      <c r="T32" s="9">
        <v>0</v>
      </c>
      <c r="U32" s="9">
        <v>0</v>
      </c>
      <c r="V32" s="9">
        <v>0</v>
      </c>
      <c r="W32" s="9">
        <v>702</v>
      </c>
      <c r="X32" s="9">
        <v>0</v>
      </c>
      <c r="Y32" s="9">
        <v>0</v>
      </c>
      <c r="Z32" s="9">
        <v>0</v>
      </c>
      <c r="AA32" s="9">
        <v>6</v>
      </c>
      <c r="AB32" s="9">
        <v>0</v>
      </c>
      <c r="AC32" s="9">
        <v>1</v>
      </c>
      <c r="AD32" s="325">
        <f t="shared" si="1"/>
        <v>1504</v>
      </c>
    </row>
    <row r="33" spans="1:30" customFormat="1" ht="12.75" customHeight="1" x14ac:dyDescent="0.3">
      <c r="A33" s="317" t="s">
        <v>897</v>
      </c>
      <c r="B33" s="321"/>
      <c r="C33" s="322" t="s">
        <v>898</v>
      </c>
      <c r="D33" s="323"/>
      <c r="E33" s="323"/>
      <c r="F33" s="323"/>
      <c r="G33" s="324"/>
      <c r="H33" s="9">
        <v>0</v>
      </c>
      <c r="I33" s="9">
        <v>0</v>
      </c>
      <c r="J33" s="9">
        <v>0</v>
      </c>
      <c r="K33" s="9">
        <v>0</v>
      </c>
      <c r="L33" s="9">
        <v>702</v>
      </c>
      <c r="M33" s="9">
        <v>22</v>
      </c>
      <c r="N33" s="9">
        <v>0</v>
      </c>
      <c r="O33" s="9">
        <v>1</v>
      </c>
      <c r="P33" s="325">
        <f t="shared" si="0"/>
        <v>725</v>
      </c>
      <c r="Q33" s="9">
        <v>28</v>
      </c>
      <c r="R33" s="9">
        <v>0</v>
      </c>
      <c r="S33" s="9">
        <v>0</v>
      </c>
      <c r="T33" s="9">
        <v>0</v>
      </c>
      <c r="U33" s="9">
        <v>0</v>
      </c>
      <c r="V33" s="9">
        <v>278</v>
      </c>
      <c r="W33" s="9">
        <v>218</v>
      </c>
      <c r="X33" s="9">
        <v>0</v>
      </c>
      <c r="Y33" s="9">
        <v>0</v>
      </c>
      <c r="Z33" s="9">
        <v>0</v>
      </c>
      <c r="AA33" s="9">
        <v>0</v>
      </c>
      <c r="AB33" s="9">
        <v>0</v>
      </c>
      <c r="AC33" s="9">
        <v>16</v>
      </c>
      <c r="AD33" s="325">
        <f t="shared" si="1"/>
        <v>1265</v>
      </c>
    </row>
    <row r="34" spans="1:30" customFormat="1" ht="12.75" customHeight="1" x14ac:dyDescent="0.3">
      <c r="A34" s="317" t="s">
        <v>899</v>
      </c>
      <c r="B34" s="321"/>
      <c r="C34" s="322" t="s">
        <v>900</v>
      </c>
      <c r="D34" s="323"/>
      <c r="E34" s="323"/>
      <c r="F34" s="323"/>
      <c r="G34" s="324"/>
      <c r="H34" s="9">
        <v>0</v>
      </c>
      <c r="I34" s="9">
        <v>0</v>
      </c>
      <c r="J34" s="9">
        <v>0</v>
      </c>
      <c r="K34" s="9">
        <v>0</v>
      </c>
      <c r="L34" s="9">
        <v>926</v>
      </c>
      <c r="M34" s="9">
        <v>0</v>
      </c>
      <c r="N34" s="9">
        <v>0</v>
      </c>
      <c r="O34" s="9">
        <v>0</v>
      </c>
      <c r="P34" s="325">
        <f t="shared" si="0"/>
        <v>926</v>
      </c>
      <c r="Q34" s="9">
        <v>0</v>
      </c>
      <c r="R34" s="9">
        <v>0</v>
      </c>
      <c r="S34" s="9">
        <v>0</v>
      </c>
      <c r="T34" s="9">
        <v>0</v>
      </c>
      <c r="U34" s="9">
        <v>0</v>
      </c>
      <c r="V34" s="9">
        <v>1</v>
      </c>
      <c r="W34" s="9">
        <v>115</v>
      </c>
      <c r="X34" s="9">
        <v>0</v>
      </c>
      <c r="Y34" s="9">
        <v>0</v>
      </c>
      <c r="Z34" s="9">
        <v>0</v>
      </c>
      <c r="AA34" s="9">
        <v>0</v>
      </c>
      <c r="AB34" s="9">
        <v>0</v>
      </c>
      <c r="AC34" s="9">
        <v>0</v>
      </c>
      <c r="AD34" s="325">
        <f t="shared" si="1"/>
        <v>1042</v>
      </c>
    </row>
    <row r="35" spans="1:30" customFormat="1" ht="12.75" customHeight="1" x14ac:dyDescent="0.3">
      <c r="A35" s="317" t="s">
        <v>901</v>
      </c>
      <c r="B35" s="321"/>
      <c r="C35" s="322" t="s">
        <v>902</v>
      </c>
      <c r="D35" s="323"/>
      <c r="E35" s="323"/>
      <c r="F35" s="323"/>
      <c r="G35" s="324"/>
      <c r="H35" s="9">
        <v>0</v>
      </c>
      <c r="I35" s="9">
        <v>0</v>
      </c>
      <c r="J35" s="9">
        <v>9</v>
      </c>
      <c r="K35" s="9">
        <v>0</v>
      </c>
      <c r="L35" s="9">
        <v>998</v>
      </c>
      <c r="M35" s="9">
        <v>5</v>
      </c>
      <c r="N35" s="9">
        <v>0</v>
      </c>
      <c r="O35" s="9">
        <v>30</v>
      </c>
      <c r="P35" s="325">
        <f t="shared" si="0"/>
        <v>1042</v>
      </c>
      <c r="Q35" s="9">
        <v>338</v>
      </c>
      <c r="R35" s="9">
        <v>0</v>
      </c>
      <c r="S35" s="9">
        <v>1279</v>
      </c>
      <c r="T35" s="9">
        <v>0</v>
      </c>
      <c r="U35" s="9">
        <v>0</v>
      </c>
      <c r="V35" s="9">
        <v>65</v>
      </c>
      <c r="W35" s="9">
        <v>17</v>
      </c>
      <c r="X35" s="9">
        <v>0</v>
      </c>
      <c r="Y35" s="9">
        <v>0</v>
      </c>
      <c r="Z35" s="9">
        <v>0</v>
      </c>
      <c r="AA35" s="9">
        <v>0</v>
      </c>
      <c r="AB35" s="9">
        <v>0</v>
      </c>
      <c r="AC35" s="9">
        <v>0</v>
      </c>
      <c r="AD35" s="325">
        <f t="shared" si="1"/>
        <v>2741</v>
      </c>
    </row>
    <row r="36" spans="1:30" customFormat="1" ht="12.75" customHeight="1" x14ac:dyDescent="0.3">
      <c r="A36" s="317" t="s">
        <v>903</v>
      </c>
      <c r="B36" s="321"/>
      <c r="C36" s="322" t="s">
        <v>904</v>
      </c>
      <c r="D36" s="323"/>
      <c r="E36" s="323"/>
      <c r="F36" s="323"/>
      <c r="G36" s="324"/>
      <c r="H36" s="9">
        <v>0</v>
      </c>
      <c r="I36" s="9">
        <v>0</v>
      </c>
      <c r="J36" s="9">
        <v>0</v>
      </c>
      <c r="K36" s="9">
        <v>0</v>
      </c>
      <c r="L36" s="9">
        <v>23</v>
      </c>
      <c r="M36" s="9">
        <v>0</v>
      </c>
      <c r="N36" s="9">
        <v>0</v>
      </c>
      <c r="O36" s="9">
        <v>2</v>
      </c>
      <c r="P36" s="325">
        <f t="shared" si="0"/>
        <v>25</v>
      </c>
      <c r="Q36" s="9">
        <v>94</v>
      </c>
      <c r="R36" s="9">
        <v>1</v>
      </c>
      <c r="S36" s="9">
        <v>11</v>
      </c>
      <c r="T36" s="9">
        <v>0</v>
      </c>
      <c r="U36" s="9">
        <v>0</v>
      </c>
      <c r="V36" s="9">
        <v>64</v>
      </c>
      <c r="W36" s="9">
        <v>0</v>
      </c>
      <c r="X36" s="9">
        <v>0</v>
      </c>
      <c r="Y36" s="9">
        <v>0</v>
      </c>
      <c r="Z36" s="9">
        <v>89</v>
      </c>
      <c r="AA36" s="9">
        <v>0</v>
      </c>
      <c r="AB36" s="9">
        <v>3</v>
      </c>
      <c r="AC36" s="9">
        <v>0</v>
      </c>
      <c r="AD36" s="325">
        <f t="shared" si="1"/>
        <v>287</v>
      </c>
    </row>
    <row r="37" spans="1:30" customFormat="1" ht="12.75" customHeight="1" x14ac:dyDescent="0.3">
      <c r="A37" s="317" t="s">
        <v>905</v>
      </c>
      <c r="B37" s="321"/>
      <c r="C37" s="322" t="s">
        <v>906</v>
      </c>
      <c r="D37" s="323"/>
      <c r="E37" s="323"/>
      <c r="F37" s="323"/>
      <c r="G37" s="324"/>
      <c r="H37" s="9">
        <v>89</v>
      </c>
      <c r="I37" s="9">
        <v>0</v>
      </c>
      <c r="J37" s="9">
        <v>22</v>
      </c>
      <c r="K37" s="9">
        <v>223</v>
      </c>
      <c r="L37" s="9">
        <v>2081</v>
      </c>
      <c r="M37" s="9">
        <v>0</v>
      </c>
      <c r="N37" s="9">
        <v>0</v>
      </c>
      <c r="O37" s="9">
        <v>55</v>
      </c>
      <c r="P37" s="325">
        <f t="shared" si="0"/>
        <v>2470</v>
      </c>
      <c r="Q37" s="9">
        <v>337</v>
      </c>
      <c r="R37" s="9">
        <v>0</v>
      </c>
      <c r="S37" s="9">
        <v>224</v>
      </c>
      <c r="T37" s="9">
        <v>0</v>
      </c>
      <c r="U37" s="9">
        <v>71</v>
      </c>
      <c r="V37" s="9">
        <v>473</v>
      </c>
      <c r="W37" s="9">
        <v>597</v>
      </c>
      <c r="X37" s="9">
        <v>0</v>
      </c>
      <c r="Y37" s="9">
        <v>0</v>
      </c>
      <c r="Z37" s="9">
        <v>0</v>
      </c>
      <c r="AA37" s="9">
        <v>0</v>
      </c>
      <c r="AB37" s="9">
        <v>0</v>
      </c>
      <c r="AC37" s="9">
        <v>37</v>
      </c>
      <c r="AD37" s="325">
        <f t="shared" si="1"/>
        <v>4209</v>
      </c>
    </row>
    <row r="38" spans="1:30" customFormat="1" ht="12.75" customHeight="1" x14ac:dyDescent="0.3">
      <c r="A38" s="317" t="s">
        <v>907</v>
      </c>
      <c r="B38" s="321"/>
      <c r="C38" s="322" t="s">
        <v>908</v>
      </c>
      <c r="D38" s="323"/>
      <c r="E38" s="323"/>
      <c r="F38" s="323"/>
      <c r="G38" s="324"/>
      <c r="H38" s="9">
        <v>0</v>
      </c>
      <c r="I38" s="9">
        <v>0</v>
      </c>
      <c r="J38" s="9">
        <v>0</v>
      </c>
      <c r="K38" s="9">
        <v>4</v>
      </c>
      <c r="L38" s="9">
        <v>130</v>
      </c>
      <c r="M38" s="9">
        <v>115</v>
      </c>
      <c r="N38" s="9">
        <v>0</v>
      </c>
      <c r="O38" s="9">
        <v>0</v>
      </c>
      <c r="P38" s="325">
        <f t="shared" si="0"/>
        <v>249</v>
      </c>
      <c r="Q38" s="9">
        <v>5</v>
      </c>
      <c r="R38" s="9">
        <v>0</v>
      </c>
      <c r="S38" s="9">
        <v>0</v>
      </c>
      <c r="T38" s="9">
        <v>0</v>
      </c>
      <c r="U38" s="9">
        <v>52</v>
      </c>
      <c r="V38" s="9">
        <v>4</v>
      </c>
      <c r="W38" s="9">
        <v>100</v>
      </c>
      <c r="X38" s="9">
        <v>0</v>
      </c>
      <c r="Y38" s="9">
        <v>68</v>
      </c>
      <c r="Z38" s="9">
        <v>0</v>
      </c>
      <c r="AA38" s="9">
        <v>24</v>
      </c>
      <c r="AB38" s="9">
        <v>0</v>
      </c>
      <c r="AC38" s="9">
        <v>6</v>
      </c>
      <c r="AD38" s="325">
        <f t="shared" si="1"/>
        <v>508</v>
      </c>
    </row>
    <row r="39" spans="1:30" customFormat="1" ht="12.75" customHeight="1" x14ac:dyDescent="0.3">
      <c r="A39" s="317" t="s">
        <v>909</v>
      </c>
      <c r="B39" s="321"/>
      <c r="C39" s="322" t="s">
        <v>910</v>
      </c>
      <c r="D39" s="323"/>
      <c r="E39" s="323"/>
      <c r="F39" s="323"/>
      <c r="G39" s="324"/>
      <c r="H39" s="9">
        <v>0</v>
      </c>
      <c r="I39" s="9">
        <v>0</v>
      </c>
      <c r="J39" s="9">
        <v>0</v>
      </c>
      <c r="K39" s="9">
        <v>0</v>
      </c>
      <c r="L39" s="9">
        <v>0</v>
      </c>
      <c r="M39" s="9">
        <v>0</v>
      </c>
      <c r="N39" s="9">
        <v>0</v>
      </c>
      <c r="O39" s="9">
        <v>0</v>
      </c>
      <c r="P39" s="325">
        <f t="shared" si="0"/>
        <v>0</v>
      </c>
      <c r="Q39" s="9">
        <v>0</v>
      </c>
      <c r="R39" s="9">
        <v>0</v>
      </c>
      <c r="S39" s="9">
        <v>0</v>
      </c>
      <c r="T39" s="9">
        <v>0</v>
      </c>
      <c r="U39" s="9">
        <v>0</v>
      </c>
      <c r="V39" s="9">
        <v>0</v>
      </c>
      <c r="W39" s="9">
        <v>0</v>
      </c>
      <c r="X39" s="9">
        <v>0</v>
      </c>
      <c r="Y39" s="9">
        <v>0</v>
      </c>
      <c r="Z39" s="9">
        <v>0</v>
      </c>
      <c r="AA39" s="9">
        <v>0</v>
      </c>
      <c r="AB39" s="9">
        <v>0</v>
      </c>
      <c r="AC39" s="9">
        <v>0</v>
      </c>
      <c r="AD39" s="325">
        <f t="shared" si="1"/>
        <v>0</v>
      </c>
    </row>
    <row r="40" spans="1:30" customFormat="1" ht="12.75" customHeight="1" x14ac:dyDescent="0.3">
      <c r="A40" s="317" t="s">
        <v>911</v>
      </c>
      <c r="B40" s="321"/>
      <c r="C40" s="322" t="s">
        <v>912</v>
      </c>
      <c r="D40" s="323"/>
      <c r="E40" s="323"/>
      <c r="F40" s="323"/>
      <c r="G40" s="324"/>
      <c r="H40" s="9">
        <v>0</v>
      </c>
      <c r="I40" s="9">
        <v>59</v>
      </c>
      <c r="J40" s="9">
        <v>24</v>
      </c>
      <c r="K40" s="9">
        <v>0</v>
      </c>
      <c r="L40" s="9">
        <v>348</v>
      </c>
      <c r="M40" s="9">
        <v>0</v>
      </c>
      <c r="N40" s="9">
        <v>0</v>
      </c>
      <c r="O40" s="9">
        <v>0</v>
      </c>
      <c r="P40" s="325">
        <f t="shared" si="0"/>
        <v>431</v>
      </c>
      <c r="Q40" s="9">
        <v>7</v>
      </c>
      <c r="R40" s="9">
        <v>0</v>
      </c>
      <c r="S40" s="9">
        <v>691</v>
      </c>
      <c r="T40" s="9">
        <v>0</v>
      </c>
      <c r="U40" s="9">
        <v>13</v>
      </c>
      <c r="V40" s="9">
        <v>25</v>
      </c>
      <c r="W40" s="9">
        <v>0</v>
      </c>
      <c r="X40" s="9">
        <v>0</v>
      </c>
      <c r="Y40" s="9">
        <v>0</v>
      </c>
      <c r="Z40" s="9">
        <v>27</v>
      </c>
      <c r="AA40" s="9">
        <v>58</v>
      </c>
      <c r="AB40" s="9">
        <v>0</v>
      </c>
      <c r="AC40" s="9">
        <v>0</v>
      </c>
      <c r="AD40" s="325">
        <f t="shared" si="1"/>
        <v>1252</v>
      </c>
    </row>
    <row r="41" spans="1:30" customFormat="1" ht="12.75" customHeight="1" x14ac:dyDescent="0.3">
      <c r="A41" s="317" t="s">
        <v>913</v>
      </c>
      <c r="B41" s="321"/>
      <c r="C41" s="322" t="s">
        <v>914</v>
      </c>
      <c r="D41" s="323"/>
      <c r="E41" s="323"/>
      <c r="F41" s="323"/>
      <c r="G41" s="324"/>
      <c r="H41" s="9">
        <v>0</v>
      </c>
      <c r="I41" s="9">
        <v>0</v>
      </c>
      <c r="J41" s="9">
        <v>0</v>
      </c>
      <c r="K41" s="9">
        <v>0</v>
      </c>
      <c r="L41" s="9">
        <v>0</v>
      </c>
      <c r="M41" s="9">
        <v>0</v>
      </c>
      <c r="N41" s="9">
        <v>0</v>
      </c>
      <c r="O41" s="9">
        <v>0</v>
      </c>
      <c r="P41" s="325">
        <f t="shared" si="0"/>
        <v>0</v>
      </c>
      <c r="Q41" s="9">
        <v>0</v>
      </c>
      <c r="R41" s="9">
        <v>0</v>
      </c>
      <c r="S41" s="9">
        <v>0</v>
      </c>
      <c r="T41" s="9">
        <v>0</v>
      </c>
      <c r="U41" s="9">
        <v>0</v>
      </c>
      <c r="V41" s="9">
        <v>0</v>
      </c>
      <c r="W41" s="9">
        <v>0</v>
      </c>
      <c r="X41" s="9">
        <v>0</v>
      </c>
      <c r="Y41" s="9">
        <v>0</v>
      </c>
      <c r="Z41" s="9">
        <v>0</v>
      </c>
      <c r="AA41" s="9">
        <v>0</v>
      </c>
      <c r="AB41" s="9">
        <v>0</v>
      </c>
      <c r="AC41" s="9">
        <v>0</v>
      </c>
      <c r="AD41" s="325">
        <f t="shared" si="1"/>
        <v>0</v>
      </c>
    </row>
    <row r="42" spans="1:30" customFormat="1" ht="12.75" customHeight="1" x14ac:dyDescent="0.3">
      <c r="A42" s="317" t="s">
        <v>915</v>
      </c>
      <c r="B42" s="321"/>
      <c r="C42" s="322" t="s">
        <v>916</v>
      </c>
      <c r="D42" s="323"/>
      <c r="E42" s="323"/>
      <c r="F42" s="323"/>
      <c r="G42" s="324"/>
      <c r="H42" s="9">
        <v>0</v>
      </c>
      <c r="I42" s="9">
        <v>0</v>
      </c>
      <c r="J42" s="9">
        <v>0</v>
      </c>
      <c r="K42" s="9">
        <v>0</v>
      </c>
      <c r="L42" s="9">
        <v>99</v>
      </c>
      <c r="M42" s="9">
        <v>286</v>
      </c>
      <c r="N42" s="9">
        <v>0</v>
      </c>
      <c r="O42" s="9">
        <v>287</v>
      </c>
      <c r="P42" s="325">
        <f t="shared" si="0"/>
        <v>672</v>
      </c>
      <c r="Q42" s="9">
        <v>195</v>
      </c>
      <c r="R42" s="9">
        <v>38</v>
      </c>
      <c r="S42" s="9">
        <v>0</v>
      </c>
      <c r="T42" s="9">
        <v>0</v>
      </c>
      <c r="U42" s="9">
        <v>6</v>
      </c>
      <c r="V42" s="9">
        <v>49</v>
      </c>
      <c r="W42" s="9">
        <v>289</v>
      </c>
      <c r="X42" s="9">
        <v>0</v>
      </c>
      <c r="Y42" s="9">
        <v>0</v>
      </c>
      <c r="Z42" s="9">
        <v>1</v>
      </c>
      <c r="AA42" s="9">
        <v>0</v>
      </c>
      <c r="AB42" s="9">
        <v>0</v>
      </c>
      <c r="AC42" s="9">
        <v>0</v>
      </c>
      <c r="AD42" s="325">
        <f t="shared" si="1"/>
        <v>1250</v>
      </c>
    </row>
    <row r="43" spans="1:30" customFormat="1" ht="12.75" customHeight="1" x14ac:dyDescent="0.3">
      <c r="A43" s="317" t="s">
        <v>917</v>
      </c>
      <c r="B43" s="321"/>
      <c r="C43" s="322" t="s">
        <v>918</v>
      </c>
      <c r="D43" s="323"/>
      <c r="E43" s="323"/>
      <c r="F43" s="323"/>
      <c r="G43" s="324"/>
      <c r="H43" s="9">
        <v>0</v>
      </c>
      <c r="I43" s="9">
        <v>0</v>
      </c>
      <c r="J43" s="9">
        <v>0</v>
      </c>
      <c r="K43" s="9">
        <v>0</v>
      </c>
      <c r="L43" s="9">
        <v>62</v>
      </c>
      <c r="M43" s="9">
        <v>77</v>
      </c>
      <c r="N43" s="9">
        <v>0</v>
      </c>
      <c r="O43" s="9">
        <v>136</v>
      </c>
      <c r="P43" s="325">
        <f t="shared" si="0"/>
        <v>275</v>
      </c>
      <c r="Q43" s="9">
        <v>116</v>
      </c>
      <c r="R43" s="9">
        <v>0</v>
      </c>
      <c r="S43" s="9">
        <v>0</v>
      </c>
      <c r="T43" s="9">
        <v>0</v>
      </c>
      <c r="U43" s="9">
        <v>0</v>
      </c>
      <c r="V43" s="9">
        <v>3</v>
      </c>
      <c r="W43" s="9">
        <v>0</v>
      </c>
      <c r="X43" s="9">
        <v>0</v>
      </c>
      <c r="Y43" s="9">
        <v>0</v>
      </c>
      <c r="Z43" s="9">
        <v>0</v>
      </c>
      <c r="AA43" s="9">
        <v>39</v>
      </c>
      <c r="AB43" s="9">
        <v>0</v>
      </c>
      <c r="AC43" s="9">
        <v>0</v>
      </c>
      <c r="AD43" s="325">
        <f t="shared" si="1"/>
        <v>433</v>
      </c>
    </row>
    <row r="44" spans="1:30" customFormat="1" ht="12.75" customHeight="1" x14ac:dyDescent="0.3">
      <c r="A44" s="317" t="s">
        <v>919</v>
      </c>
      <c r="B44" s="321"/>
      <c r="C44" s="322" t="s">
        <v>920</v>
      </c>
      <c r="D44" s="323"/>
      <c r="E44" s="323"/>
      <c r="F44" s="323"/>
      <c r="G44" s="324"/>
      <c r="H44" s="9">
        <v>0</v>
      </c>
      <c r="I44" s="9">
        <v>0</v>
      </c>
      <c r="J44" s="9">
        <v>10</v>
      </c>
      <c r="K44" s="9">
        <v>0</v>
      </c>
      <c r="L44" s="9">
        <v>13</v>
      </c>
      <c r="M44" s="9">
        <v>571</v>
      </c>
      <c r="N44" s="9">
        <v>0</v>
      </c>
      <c r="O44" s="9">
        <v>2</v>
      </c>
      <c r="P44" s="325">
        <f t="shared" si="0"/>
        <v>596</v>
      </c>
      <c r="Q44" s="9">
        <v>174</v>
      </c>
      <c r="R44" s="9">
        <v>0</v>
      </c>
      <c r="S44" s="9">
        <v>2</v>
      </c>
      <c r="T44" s="9">
        <v>0</v>
      </c>
      <c r="U44" s="9">
        <v>0</v>
      </c>
      <c r="V44" s="9">
        <v>3</v>
      </c>
      <c r="W44" s="9">
        <v>32</v>
      </c>
      <c r="X44" s="9">
        <v>0</v>
      </c>
      <c r="Y44" s="9">
        <v>0</v>
      </c>
      <c r="Z44" s="9">
        <v>0</v>
      </c>
      <c r="AA44" s="9">
        <v>0</v>
      </c>
      <c r="AB44" s="9">
        <v>0</v>
      </c>
      <c r="AC44" s="9">
        <v>0</v>
      </c>
      <c r="AD44" s="325">
        <f t="shared" si="1"/>
        <v>807</v>
      </c>
    </row>
    <row r="45" spans="1:30" customFormat="1" ht="12.75" customHeight="1" x14ac:dyDescent="0.3">
      <c r="A45" s="317" t="s">
        <v>921</v>
      </c>
      <c r="B45" s="321"/>
      <c r="C45" s="322" t="s">
        <v>922</v>
      </c>
      <c r="D45" s="323"/>
      <c r="E45" s="323"/>
      <c r="F45" s="323"/>
      <c r="G45" s="324"/>
      <c r="H45" s="9">
        <v>0</v>
      </c>
      <c r="I45" s="9">
        <v>0</v>
      </c>
      <c r="J45" s="9">
        <v>0</v>
      </c>
      <c r="K45" s="9">
        <v>0</v>
      </c>
      <c r="L45" s="9">
        <v>0</v>
      </c>
      <c r="M45" s="9">
        <v>114</v>
      </c>
      <c r="N45" s="9">
        <v>0</v>
      </c>
      <c r="O45" s="9">
        <v>77</v>
      </c>
      <c r="P45" s="325">
        <f t="shared" si="0"/>
        <v>191</v>
      </c>
      <c r="Q45" s="9">
        <v>97</v>
      </c>
      <c r="R45" s="9">
        <v>0</v>
      </c>
      <c r="S45" s="9">
        <v>0</v>
      </c>
      <c r="T45" s="9">
        <v>0</v>
      </c>
      <c r="U45" s="9">
        <v>0</v>
      </c>
      <c r="V45" s="9">
        <v>0</v>
      </c>
      <c r="W45" s="9">
        <v>217</v>
      </c>
      <c r="X45" s="9">
        <v>0</v>
      </c>
      <c r="Y45" s="9">
        <v>0</v>
      </c>
      <c r="Z45" s="9">
        <v>0</v>
      </c>
      <c r="AA45" s="9">
        <v>0</v>
      </c>
      <c r="AB45" s="9">
        <v>0</v>
      </c>
      <c r="AC45" s="9">
        <v>0</v>
      </c>
      <c r="AD45" s="325">
        <f t="shared" si="1"/>
        <v>505</v>
      </c>
    </row>
    <row r="46" spans="1:30" customFormat="1" ht="12.75" customHeight="1" x14ac:dyDescent="0.3">
      <c r="A46" s="317" t="s">
        <v>923</v>
      </c>
      <c r="B46" s="321"/>
      <c r="C46" s="322" t="s">
        <v>924</v>
      </c>
      <c r="D46" s="323"/>
      <c r="E46" s="323"/>
      <c r="F46" s="323"/>
      <c r="G46" s="324"/>
      <c r="H46" s="9">
        <v>0</v>
      </c>
      <c r="I46" s="9">
        <v>0</v>
      </c>
      <c r="J46" s="9">
        <v>0</v>
      </c>
      <c r="K46" s="9">
        <v>0</v>
      </c>
      <c r="L46" s="9">
        <v>0</v>
      </c>
      <c r="M46" s="9">
        <v>33</v>
      </c>
      <c r="N46" s="9">
        <v>0</v>
      </c>
      <c r="O46" s="9">
        <v>0</v>
      </c>
      <c r="P46" s="325">
        <f t="shared" si="0"/>
        <v>33</v>
      </c>
      <c r="Q46" s="9">
        <v>9</v>
      </c>
      <c r="R46" s="9">
        <v>0</v>
      </c>
      <c r="S46" s="9">
        <v>0</v>
      </c>
      <c r="T46" s="9">
        <v>0</v>
      </c>
      <c r="U46" s="9">
        <v>0</v>
      </c>
      <c r="V46" s="9">
        <v>8</v>
      </c>
      <c r="W46" s="9">
        <v>400</v>
      </c>
      <c r="X46" s="9">
        <v>0</v>
      </c>
      <c r="Y46" s="9">
        <v>0</v>
      </c>
      <c r="Z46" s="9">
        <v>0</v>
      </c>
      <c r="AA46" s="9">
        <v>204</v>
      </c>
      <c r="AB46" s="9">
        <v>0</v>
      </c>
      <c r="AC46" s="9">
        <v>0</v>
      </c>
      <c r="AD46" s="325">
        <f t="shared" si="1"/>
        <v>654</v>
      </c>
    </row>
    <row r="47" spans="1:30" customFormat="1" ht="12.75" customHeight="1" x14ac:dyDescent="0.3">
      <c r="A47" s="317" t="s">
        <v>925</v>
      </c>
      <c r="B47" s="321"/>
      <c r="C47" s="322" t="s">
        <v>926</v>
      </c>
      <c r="D47" s="323"/>
      <c r="E47" s="323"/>
      <c r="F47" s="323"/>
      <c r="G47" s="324"/>
      <c r="H47" s="9">
        <v>0</v>
      </c>
      <c r="I47" s="9">
        <v>0</v>
      </c>
      <c r="J47" s="9">
        <v>0</v>
      </c>
      <c r="K47" s="9">
        <v>0</v>
      </c>
      <c r="L47" s="9">
        <v>0</v>
      </c>
      <c r="M47" s="9">
        <v>338</v>
      </c>
      <c r="N47" s="9">
        <v>0</v>
      </c>
      <c r="O47" s="9">
        <v>0</v>
      </c>
      <c r="P47" s="325">
        <f t="shared" si="0"/>
        <v>338</v>
      </c>
      <c r="Q47" s="9">
        <v>47</v>
      </c>
      <c r="R47" s="9">
        <v>0</v>
      </c>
      <c r="S47" s="9">
        <v>0</v>
      </c>
      <c r="T47" s="9">
        <v>0</v>
      </c>
      <c r="U47" s="9">
        <v>0</v>
      </c>
      <c r="V47" s="9">
        <v>2</v>
      </c>
      <c r="W47" s="9">
        <v>0</v>
      </c>
      <c r="X47" s="9">
        <v>9</v>
      </c>
      <c r="Y47" s="9">
        <v>0</v>
      </c>
      <c r="Z47" s="9">
        <v>0</v>
      </c>
      <c r="AA47" s="9">
        <v>104</v>
      </c>
      <c r="AB47" s="9">
        <v>0</v>
      </c>
      <c r="AC47" s="9">
        <v>10</v>
      </c>
      <c r="AD47" s="325">
        <f t="shared" si="1"/>
        <v>510</v>
      </c>
    </row>
    <row r="48" spans="1:30" customFormat="1" ht="12.75" customHeight="1" x14ac:dyDescent="0.3">
      <c r="A48" s="317" t="s">
        <v>927</v>
      </c>
      <c r="B48" s="321"/>
      <c r="C48" s="322" t="s">
        <v>928</v>
      </c>
      <c r="D48" s="323"/>
      <c r="E48" s="323"/>
      <c r="F48" s="323"/>
      <c r="G48" s="324"/>
      <c r="H48" s="9">
        <v>0</v>
      </c>
      <c r="I48" s="9">
        <v>0</v>
      </c>
      <c r="J48" s="9">
        <v>0</v>
      </c>
      <c r="K48" s="9">
        <v>180</v>
      </c>
      <c r="L48" s="9">
        <v>112</v>
      </c>
      <c r="M48" s="9">
        <v>35</v>
      </c>
      <c r="N48" s="9">
        <v>0</v>
      </c>
      <c r="O48" s="9">
        <v>77</v>
      </c>
      <c r="P48" s="325">
        <f t="shared" si="0"/>
        <v>404</v>
      </c>
      <c r="Q48" s="9">
        <v>106</v>
      </c>
      <c r="R48" s="9">
        <v>0</v>
      </c>
      <c r="S48" s="9">
        <v>0</v>
      </c>
      <c r="T48" s="9">
        <v>0</v>
      </c>
      <c r="U48" s="9">
        <v>0</v>
      </c>
      <c r="V48" s="9">
        <v>0</v>
      </c>
      <c r="W48" s="9">
        <v>2</v>
      </c>
      <c r="X48" s="9">
        <v>5</v>
      </c>
      <c r="Y48" s="9">
        <v>0</v>
      </c>
      <c r="Z48" s="9">
        <v>77</v>
      </c>
      <c r="AA48" s="9">
        <v>11</v>
      </c>
      <c r="AB48" s="9">
        <v>0</v>
      </c>
      <c r="AC48" s="9">
        <v>4</v>
      </c>
      <c r="AD48" s="325">
        <f t="shared" si="1"/>
        <v>609</v>
      </c>
    </row>
    <row r="49" spans="1:34" customFormat="1" ht="12.75" customHeight="1" x14ac:dyDescent="0.3">
      <c r="A49" s="317" t="s">
        <v>929</v>
      </c>
      <c r="B49" s="321"/>
      <c r="C49" s="322" t="s">
        <v>930</v>
      </c>
      <c r="D49" s="323"/>
      <c r="E49" s="323"/>
      <c r="F49" s="323"/>
      <c r="G49" s="324"/>
      <c r="H49" s="9">
        <v>0</v>
      </c>
      <c r="I49" s="9">
        <v>0</v>
      </c>
      <c r="J49" s="9">
        <v>0</v>
      </c>
      <c r="K49" s="9">
        <v>84</v>
      </c>
      <c r="L49" s="9">
        <v>0</v>
      </c>
      <c r="M49" s="9">
        <v>114</v>
      </c>
      <c r="N49" s="9">
        <v>0</v>
      </c>
      <c r="O49" s="9">
        <v>0</v>
      </c>
      <c r="P49" s="325">
        <f t="shared" si="0"/>
        <v>198</v>
      </c>
      <c r="Q49" s="9">
        <v>48</v>
      </c>
      <c r="R49" s="9">
        <v>0</v>
      </c>
      <c r="S49" s="9">
        <v>24</v>
      </c>
      <c r="T49" s="9">
        <v>0</v>
      </c>
      <c r="U49" s="9">
        <v>0</v>
      </c>
      <c r="V49" s="9">
        <v>4</v>
      </c>
      <c r="W49" s="9">
        <v>164</v>
      </c>
      <c r="X49" s="9">
        <v>0</v>
      </c>
      <c r="Y49" s="9">
        <v>0</v>
      </c>
      <c r="Z49" s="9">
        <v>0</v>
      </c>
      <c r="AA49" s="9">
        <v>0</v>
      </c>
      <c r="AB49" s="9">
        <v>0</v>
      </c>
      <c r="AC49" s="9">
        <v>4</v>
      </c>
      <c r="AD49" s="325">
        <f t="shared" si="1"/>
        <v>442</v>
      </c>
    </row>
    <row r="50" spans="1:34" customFormat="1" ht="12.75" customHeight="1" x14ac:dyDescent="0.3">
      <c r="A50" s="317" t="s">
        <v>931</v>
      </c>
      <c r="B50" s="321"/>
      <c r="C50" s="322" t="s">
        <v>932</v>
      </c>
      <c r="D50" s="323"/>
      <c r="E50" s="323"/>
      <c r="F50" s="323"/>
      <c r="G50" s="324"/>
      <c r="H50" s="9">
        <v>0</v>
      </c>
      <c r="I50" s="9">
        <v>0</v>
      </c>
      <c r="J50" s="9">
        <v>0</v>
      </c>
      <c r="K50" s="9">
        <v>0</v>
      </c>
      <c r="L50" s="9">
        <v>0</v>
      </c>
      <c r="M50" s="9">
        <v>0</v>
      </c>
      <c r="N50" s="9">
        <v>0</v>
      </c>
      <c r="O50" s="9">
        <v>0</v>
      </c>
      <c r="P50" s="325">
        <f t="shared" si="0"/>
        <v>0</v>
      </c>
      <c r="Q50" s="9">
        <v>0</v>
      </c>
      <c r="R50" s="9">
        <v>0</v>
      </c>
      <c r="S50" s="9">
        <v>0</v>
      </c>
      <c r="T50" s="9">
        <v>0</v>
      </c>
      <c r="U50" s="9">
        <v>0</v>
      </c>
      <c r="V50" s="9">
        <v>0</v>
      </c>
      <c r="W50" s="9">
        <v>0</v>
      </c>
      <c r="X50" s="9">
        <v>0</v>
      </c>
      <c r="Y50" s="9">
        <v>0</v>
      </c>
      <c r="Z50" s="9">
        <v>0</v>
      </c>
      <c r="AA50" s="9">
        <v>0</v>
      </c>
      <c r="AB50" s="9">
        <v>0</v>
      </c>
      <c r="AC50" s="9">
        <v>0</v>
      </c>
      <c r="AD50" s="325">
        <f t="shared" si="1"/>
        <v>0</v>
      </c>
    </row>
    <row r="51" spans="1:34" customFormat="1" ht="12.75" customHeight="1" x14ac:dyDescent="0.3">
      <c r="A51" s="317" t="s">
        <v>933</v>
      </c>
      <c r="B51" s="326" t="s">
        <v>934</v>
      </c>
      <c r="C51" s="327"/>
      <c r="D51" s="327"/>
      <c r="E51" s="327"/>
      <c r="F51" s="327"/>
      <c r="G51" s="328"/>
      <c r="H51" s="306">
        <f t="shared" ref="H51:AD51" si="2">SUM(H6:H50)</f>
        <v>27827</v>
      </c>
      <c r="I51" s="306">
        <f t="shared" si="2"/>
        <v>36457</v>
      </c>
      <c r="J51" s="306">
        <f t="shared" si="2"/>
        <v>7077</v>
      </c>
      <c r="K51" s="306">
        <f t="shared" si="2"/>
        <v>25227</v>
      </c>
      <c r="L51" s="306">
        <f t="shared" si="2"/>
        <v>9868</v>
      </c>
      <c r="M51" s="306">
        <f t="shared" si="2"/>
        <v>2100</v>
      </c>
      <c r="N51" s="306">
        <f t="shared" si="2"/>
        <v>7092</v>
      </c>
      <c r="O51" s="306">
        <f t="shared" si="2"/>
        <v>1874</v>
      </c>
      <c r="P51" s="306">
        <f t="shared" si="2"/>
        <v>117522</v>
      </c>
      <c r="Q51" s="306">
        <f t="shared" si="2"/>
        <v>56816</v>
      </c>
      <c r="R51" s="306">
        <f t="shared" si="2"/>
        <v>867</v>
      </c>
      <c r="S51" s="306">
        <f t="shared" si="2"/>
        <v>25106</v>
      </c>
      <c r="T51" s="306">
        <f t="shared" si="2"/>
        <v>0</v>
      </c>
      <c r="U51" s="306">
        <f t="shared" si="2"/>
        <v>7771</v>
      </c>
      <c r="V51" s="306">
        <f t="shared" si="2"/>
        <v>8885</v>
      </c>
      <c r="W51" s="306">
        <f t="shared" si="2"/>
        <v>31508</v>
      </c>
      <c r="X51" s="306">
        <f t="shared" si="2"/>
        <v>130</v>
      </c>
      <c r="Y51" s="306">
        <f t="shared" si="2"/>
        <v>1641</v>
      </c>
      <c r="Z51" s="306">
        <f t="shared" si="2"/>
        <v>1603</v>
      </c>
      <c r="AA51" s="306">
        <f t="shared" si="2"/>
        <v>4034</v>
      </c>
      <c r="AB51" s="306">
        <f t="shared" si="2"/>
        <v>3115</v>
      </c>
      <c r="AC51" s="306">
        <f t="shared" si="2"/>
        <v>3523</v>
      </c>
      <c r="AD51" s="306">
        <f t="shared" si="2"/>
        <v>262521</v>
      </c>
    </row>
    <row r="52" spans="1:34" customFormat="1" ht="12.75" customHeight="1" x14ac:dyDescent="0.3">
      <c r="A52" s="317"/>
      <c r="B52" s="18"/>
      <c r="C52" s="323"/>
      <c r="D52" s="323"/>
      <c r="E52" s="323"/>
      <c r="F52" s="323"/>
      <c r="G52" s="27"/>
      <c r="H52" s="329"/>
      <c r="I52" s="329"/>
      <c r="J52" s="329"/>
      <c r="K52" s="329"/>
      <c r="L52" s="329"/>
      <c r="M52" s="329"/>
      <c r="N52" s="329"/>
      <c r="O52" s="329"/>
      <c r="P52" s="26"/>
      <c r="Q52" s="26"/>
      <c r="R52" s="26"/>
      <c r="S52" s="26"/>
      <c r="T52" s="26"/>
      <c r="U52" s="26"/>
      <c r="V52" s="26"/>
      <c r="W52" s="26"/>
      <c r="X52" s="26"/>
      <c r="Y52" s="26"/>
      <c r="Z52" s="26"/>
      <c r="AA52" s="26"/>
      <c r="AB52" s="26"/>
      <c r="AC52" s="26"/>
      <c r="AD52" s="26"/>
    </row>
    <row r="53" spans="1:34" customFormat="1" ht="12.75" customHeight="1" x14ac:dyDescent="0.3">
      <c r="A53" s="317">
        <v>2</v>
      </c>
      <c r="B53" s="321" t="s">
        <v>935</v>
      </c>
      <c r="C53" s="322"/>
      <c r="D53" s="322"/>
      <c r="E53" s="322"/>
      <c r="F53" s="322"/>
      <c r="G53" s="330"/>
      <c r="H53" s="1">
        <v>0</v>
      </c>
      <c r="I53" s="1">
        <v>0</v>
      </c>
      <c r="J53" s="1">
        <v>0</v>
      </c>
      <c r="K53" s="1">
        <v>0</v>
      </c>
      <c r="L53" s="1">
        <v>34</v>
      </c>
      <c r="M53" s="1">
        <v>0</v>
      </c>
      <c r="N53" s="1">
        <v>0</v>
      </c>
      <c r="O53" s="1">
        <v>0</v>
      </c>
      <c r="P53" s="325">
        <f>SUM(H53:O53)</f>
        <v>34</v>
      </c>
      <c r="Q53" s="1">
        <v>415</v>
      </c>
      <c r="R53" s="1">
        <v>0</v>
      </c>
      <c r="S53" s="1">
        <v>1219</v>
      </c>
      <c r="T53" s="1">
        <v>0</v>
      </c>
      <c r="U53" s="1">
        <v>0</v>
      </c>
      <c r="V53" s="1">
        <v>144</v>
      </c>
      <c r="W53" s="1">
        <v>311</v>
      </c>
      <c r="X53" s="1">
        <v>0</v>
      </c>
      <c r="Y53" s="1">
        <v>0</v>
      </c>
      <c r="Z53" s="1">
        <v>0</v>
      </c>
      <c r="AA53" s="1">
        <v>0</v>
      </c>
      <c r="AB53" s="1">
        <v>0</v>
      </c>
      <c r="AC53" s="1">
        <v>424</v>
      </c>
      <c r="AD53" s="325">
        <f>SUM(P53:AC53)</f>
        <v>2547</v>
      </c>
    </row>
    <row r="54" spans="1:34" customFormat="1" ht="12.75" customHeight="1" x14ac:dyDescent="0.3">
      <c r="A54" s="317"/>
      <c r="B54" s="18"/>
      <c r="C54" s="323"/>
      <c r="D54" s="323"/>
      <c r="E54" s="323"/>
      <c r="F54" s="323"/>
      <c r="G54" s="27"/>
      <c r="H54" s="329"/>
      <c r="I54" s="329"/>
      <c r="J54" s="329"/>
      <c r="K54" s="329"/>
      <c r="L54" s="329"/>
      <c r="M54" s="329"/>
      <c r="N54" s="329"/>
      <c r="O54" s="329"/>
      <c r="P54" s="26"/>
      <c r="Q54" s="26"/>
      <c r="R54" s="26"/>
      <c r="S54" s="26"/>
      <c r="T54" s="26"/>
      <c r="U54" s="26"/>
      <c r="V54" s="26"/>
      <c r="W54" s="26"/>
      <c r="X54" s="26"/>
      <c r="Y54" s="26"/>
      <c r="Z54" s="26"/>
      <c r="AA54" s="26"/>
      <c r="AB54" s="26"/>
      <c r="AC54" s="26"/>
      <c r="AD54" s="26"/>
    </row>
    <row r="55" spans="1:34" customFormat="1" ht="12.75" customHeight="1" x14ac:dyDescent="0.3">
      <c r="A55" s="317">
        <v>3</v>
      </c>
      <c r="B55" s="318" t="s">
        <v>936</v>
      </c>
      <c r="C55" s="319"/>
      <c r="D55" s="319"/>
      <c r="E55" s="319"/>
      <c r="F55" s="319"/>
      <c r="G55" s="320"/>
      <c r="H55" s="331"/>
      <c r="I55" s="331"/>
      <c r="J55" s="331"/>
      <c r="K55" s="331"/>
      <c r="L55" s="331"/>
      <c r="M55" s="331"/>
      <c r="N55" s="331"/>
      <c r="O55" s="331"/>
      <c r="P55" s="193"/>
      <c r="Q55" s="193"/>
      <c r="R55" s="193"/>
      <c r="S55" s="193"/>
      <c r="T55" s="193"/>
      <c r="U55" s="193"/>
      <c r="V55" s="193"/>
      <c r="W55" s="193"/>
      <c r="X55" s="193"/>
      <c r="Y55" s="193"/>
      <c r="Z55" s="193"/>
      <c r="AA55" s="193"/>
      <c r="AB55" s="193"/>
      <c r="AC55" s="193"/>
      <c r="AD55" s="193"/>
    </row>
    <row r="56" spans="1:34" customFormat="1" ht="12.75" customHeight="1" x14ac:dyDescent="0.3">
      <c r="A56" s="317" t="s">
        <v>699</v>
      </c>
      <c r="B56" s="332"/>
      <c r="C56" s="322" t="s">
        <v>937</v>
      </c>
      <c r="D56" s="323"/>
      <c r="E56" s="323"/>
      <c r="F56" s="323"/>
      <c r="G56" s="324"/>
      <c r="H56" s="1">
        <v>0</v>
      </c>
      <c r="I56" s="1">
        <v>0</v>
      </c>
      <c r="J56" s="1">
        <v>0</v>
      </c>
      <c r="K56" s="1">
        <v>0</v>
      </c>
      <c r="L56" s="1">
        <v>0</v>
      </c>
      <c r="M56" s="1">
        <v>0</v>
      </c>
      <c r="N56" s="1">
        <v>0</v>
      </c>
      <c r="O56" s="1">
        <v>0</v>
      </c>
      <c r="P56" s="325">
        <f>SUM(H56:O56)</f>
        <v>0</v>
      </c>
      <c r="Q56" s="1">
        <v>0</v>
      </c>
      <c r="R56" s="1">
        <v>0</v>
      </c>
      <c r="S56" s="1">
        <v>8</v>
      </c>
      <c r="T56" s="1">
        <v>0</v>
      </c>
      <c r="U56" s="1">
        <v>0</v>
      </c>
      <c r="V56" s="1">
        <v>18</v>
      </c>
      <c r="W56" s="1">
        <v>16</v>
      </c>
      <c r="X56" s="1">
        <v>0</v>
      </c>
      <c r="Y56" s="1">
        <v>0</v>
      </c>
      <c r="Z56" s="1">
        <v>0</v>
      </c>
      <c r="AA56" s="1">
        <v>6</v>
      </c>
      <c r="AB56" s="1">
        <v>0</v>
      </c>
      <c r="AC56" s="1">
        <v>0</v>
      </c>
      <c r="AD56" s="325">
        <f>SUM(P56:AC56)</f>
        <v>48</v>
      </c>
    </row>
    <row r="57" spans="1:34" customFormat="1" ht="12.75" customHeight="1" x14ac:dyDescent="0.3">
      <c r="A57" s="317" t="s">
        <v>701</v>
      </c>
      <c r="B57" s="332"/>
      <c r="C57" s="322" t="s">
        <v>938</v>
      </c>
      <c r="D57" s="323"/>
      <c r="E57" s="323"/>
      <c r="F57" s="323"/>
      <c r="G57" s="324"/>
      <c r="H57" s="1">
        <v>0</v>
      </c>
      <c r="I57" s="1">
        <v>0</v>
      </c>
      <c r="J57" s="1">
        <v>0</v>
      </c>
      <c r="K57" s="1">
        <v>0</v>
      </c>
      <c r="L57" s="1">
        <v>0</v>
      </c>
      <c r="M57" s="1">
        <v>0</v>
      </c>
      <c r="N57" s="1">
        <v>0</v>
      </c>
      <c r="O57" s="1">
        <v>0</v>
      </c>
      <c r="P57" s="325">
        <f>SUM(H57:O57)</f>
        <v>0</v>
      </c>
      <c r="Q57" s="1">
        <v>0</v>
      </c>
      <c r="R57" s="1">
        <v>0</v>
      </c>
      <c r="S57" s="1">
        <v>0</v>
      </c>
      <c r="T57" s="1">
        <v>0</v>
      </c>
      <c r="U57" s="1">
        <v>0</v>
      </c>
      <c r="V57" s="1">
        <v>136</v>
      </c>
      <c r="W57" s="1">
        <v>0</v>
      </c>
      <c r="X57" s="1">
        <v>0</v>
      </c>
      <c r="Y57" s="1">
        <v>0</v>
      </c>
      <c r="Z57" s="1">
        <v>0</v>
      </c>
      <c r="AA57" s="1">
        <v>0</v>
      </c>
      <c r="AB57" s="1">
        <v>0</v>
      </c>
      <c r="AC57" s="1">
        <v>0</v>
      </c>
      <c r="AD57" s="325">
        <f>SUM(P57:AC57)</f>
        <v>136</v>
      </c>
    </row>
    <row r="58" spans="1:34" customFormat="1" ht="12.75" customHeight="1" x14ac:dyDescent="0.3">
      <c r="A58" s="317" t="s">
        <v>703</v>
      </c>
      <c r="B58" s="332"/>
      <c r="C58" s="322" t="s">
        <v>939</v>
      </c>
      <c r="D58" s="323"/>
      <c r="E58" s="323"/>
      <c r="F58" s="323"/>
      <c r="G58" s="324"/>
      <c r="H58" s="1">
        <v>0</v>
      </c>
      <c r="I58" s="1">
        <v>0</v>
      </c>
      <c r="J58" s="1">
        <v>0</v>
      </c>
      <c r="K58" s="1">
        <v>0</v>
      </c>
      <c r="L58" s="1">
        <v>0</v>
      </c>
      <c r="M58" s="1">
        <v>0</v>
      </c>
      <c r="N58" s="1">
        <v>0</v>
      </c>
      <c r="O58" s="1">
        <v>0</v>
      </c>
      <c r="P58" s="325">
        <f>SUM(H58:O58)</f>
        <v>0</v>
      </c>
      <c r="Q58" s="1">
        <v>0</v>
      </c>
      <c r="R58" s="1">
        <v>0</v>
      </c>
      <c r="S58" s="1">
        <v>0</v>
      </c>
      <c r="T58" s="1">
        <v>0</v>
      </c>
      <c r="U58" s="1">
        <v>0</v>
      </c>
      <c r="V58" s="1">
        <v>0</v>
      </c>
      <c r="W58" s="1">
        <v>0</v>
      </c>
      <c r="X58" s="1">
        <v>0</v>
      </c>
      <c r="Y58" s="1">
        <v>0</v>
      </c>
      <c r="Z58" s="1">
        <v>0</v>
      </c>
      <c r="AA58" s="1">
        <v>0</v>
      </c>
      <c r="AB58" s="1">
        <v>0</v>
      </c>
      <c r="AC58" s="1">
        <v>0</v>
      </c>
      <c r="AD58" s="325">
        <f>SUM(P58:AC58)</f>
        <v>0</v>
      </c>
    </row>
    <row r="59" spans="1:34" customFormat="1" ht="12.75" customHeight="1" x14ac:dyDescent="0.3">
      <c r="A59" s="317" t="s">
        <v>705</v>
      </c>
      <c r="B59" s="326" t="s">
        <v>940</v>
      </c>
      <c r="C59" s="327"/>
      <c r="D59" s="327"/>
      <c r="E59" s="327"/>
      <c r="F59" s="327"/>
      <c r="G59" s="328"/>
      <c r="H59" s="306">
        <f t="shared" ref="H59:AD59" si="3">SUM(H56:H58)</f>
        <v>0</v>
      </c>
      <c r="I59" s="306">
        <f t="shared" si="3"/>
        <v>0</v>
      </c>
      <c r="J59" s="306">
        <f t="shared" si="3"/>
        <v>0</v>
      </c>
      <c r="K59" s="306">
        <f t="shared" si="3"/>
        <v>0</v>
      </c>
      <c r="L59" s="306">
        <f t="shared" si="3"/>
        <v>0</v>
      </c>
      <c r="M59" s="306">
        <f t="shared" si="3"/>
        <v>0</v>
      </c>
      <c r="N59" s="306">
        <f t="shared" si="3"/>
        <v>0</v>
      </c>
      <c r="O59" s="306">
        <f t="shared" si="3"/>
        <v>0</v>
      </c>
      <c r="P59" s="306">
        <f t="shared" si="3"/>
        <v>0</v>
      </c>
      <c r="Q59" s="306">
        <f t="shared" si="3"/>
        <v>0</v>
      </c>
      <c r="R59" s="306">
        <f t="shared" si="3"/>
        <v>0</v>
      </c>
      <c r="S59" s="306">
        <f t="shared" si="3"/>
        <v>8</v>
      </c>
      <c r="T59" s="306">
        <f t="shared" si="3"/>
        <v>0</v>
      </c>
      <c r="U59" s="306">
        <f t="shared" si="3"/>
        <v>0</v>
      </c>
      <c r="V59" s="306">
        <f t="shared" si="3"/>
        <v>154</v>
      </c>
      <c r="W59" s="306">
        <f t="shared" si="3"/>
        <v>16</v>
      </c>
      <c r="X59" s="306">
        <f t="shared" si="3"/>
        <v>0</v>
      </c>
      <c r="Y59" s="306">
        <f t="shared" si="3"/>
        <v>0</v>
      </c>
      <c r="Z59" s="306">
        <f t="shared" si="3"/>
        <v>0</v>
      </c>
      <c r="AA59" s="306">
        <f t="shared" si="3"/>
        <v>6</v>
      </c>
      <c r="AB59" s="306">
        <f t="shared" si="3"/>
        <v>0</v>
      </c>
      <c r="AC59" s="306">
        <f t="shared" si="3"/>
        <v>0</v>
      </c>
      <c r="AD59" s="306">
        <f t="shared" si="3"/>
        <v>184</v>
      </c>
    </row>
    <row r="60" spans="1:34" customFormat="1" ht="12.75" customHeight="1" x14ac:dyDescent="0.3">
      <c r="A60" s="317"/>
      <c r="B60" s="333"/>
      <c r="C60" s="334"/>
      <c r="D60" s="334"/>
      <c r="E60" s="334"/>
      <c r="F60" s="334"/>
      <c r="G60" s="335"/>
      <c r="H60" s="329"/>
      <c r="I60" s="329"/>
      <c r="J60" s="329"/>
      <c r="K60" s="329"/>
      <c r="L60" s="329"/>
      <c r="M60" s="329"/>
      <c r="N60" s="329"/>
      <c r="O60" s="329"/>
      <c r="P60" s="26"/>
      <c r="Q60" s="26"/>
      <c r="R60" s="26"/>
      <c r="S60" s="26"/>
      <c r="T60" s="26"/>
      <c r="U60" s="26"/>
      <c r="V60" s="26"/>
      <c r="W60" s="26"/>
      <c r="X60" s="26"/>
      <c r="Y60" s="26"/>
      <c r="Z60" s="26"/>
      <c r="AA60" s="26"/>
      <c r="AB60" s="26"/>
      <c r="AC60" s="26"/>
      <c r="AD60" s="26"/>
    </row>
    <row r="61" spans="1:34" customFormat="1" ht="12.75" customHeight="1" x14ac:dyDescent="0.3">
      <c r="A61" s="317">
        <v>4</v>
      </c>
      <c r="B61" s="326" t="s">
        <v>941</v>
      </c>
      <c r="C61" s="327"/>
      <c r="D61" s="327"/>
      <c r="E61" s="327"/>
      <c r="F61" s="327"/>
      <c r="G61" s="328"/>
      <c r="H61" s="306">
        <f t="shared" ref="H61:O61" si="4">H51+H53+H59</f>
        <v>27827</v>
      </c>
      <c r="I61" s="306">
        <f t="shared" si="4"/>
        <v>36457</v>
      </c>
      <c r="J61" s="306">
        <f t="shared" si="4"/>
        <v>7077</v>
      </c>
      <c r="K61" s="306">
        <f t="shared" si="4"/>
        <v>25227</v>
      </c>
      <c r="L61" s="306">
        <f t="shared" si="4"/>
        <v>9902</v>
      </c>
      <c r="M61" s="306">
        <f t="shared" si="4"/>
        <v>2100</v>
      </c>
      <c r="N61" s="306">
        <f t="shared" si="4"/>
        <v>7092</v>
      </c>
      <c r="O61" s="306">
        <f t="shared" si="4"/>
        <v>1874</v>
      </c>
      <c r="P61" s="306">
        <f>SUM(H61:O61)</f>
        <v>117556</v>
      </c>
      <c r="Q61" s="306">
        <f t="shared" ref="Q61:AD61" si="5">Q51+Q53+Q59</f>
        <v>57231</v>
      </c>
      <c r="R61" s="306">
        <f t="shared" si="5"/>
        <v>867</v>
      </c>
      <c r="S61" s="306">
        <f t="shared" si="5"/>
        <v>26333</v>
      </c>
      <c r="T61" s="306">
        <f t="shared" si="5"/>
        <v>0</v>
      </c>
      <c r="U61" s="306">
        <f t="shared" si="5"/>
        <v>7771</v>
      </c>
      <c r="V61" s="306">
        <f t="shared" si="5"/>
        <v>9183</v>
      </c>
      <c r="W61" s="306">
        <f t="shared" si="5"/>
        <v>31835</v>
      </c>
      <c r="X61" s="306">
        <f t="shared" si="5"/>
        <v>130</v>
      </c>
      <c r="Y61" s="306">
        <f t="shared" si="5"/>
        <v>1641</v>
      </c>
      <c r="Z61" s="306">
        <f t="shared" si="5"/>
        <v>1603</v>
      </c>
      <c r="AA61" s="306">
        <f t="shared" si="5"/>
        <v>4040</v>
      </c>
      <c r="AB61" s="306">
        <f t="shared" si="5"/>
        <v>3115</v>
      </c>
      <c r="AC61" s="306">
        <f t="shared" si="5"/>
        <v>3947</v>
      </c>
      <c r="AD61" s="306">
        <f t="shared" si="5"/>
        <v>265252</v>
      </c>
      <c r="AF61" s="170"/>
      <c r="AG61" s="170"/>
      <c r="AH61" s="170"/>
    </row>
    <row r="62" spans="1:34" customFormat="1" ht="12.75" customHeight="1" x14ac:dyDescent="0.3">
      <c r="A62" s="317"/>
      <c r="B62" s="333"/>
      <c r="C62" s="334"/>
      <c r="D62" s="334"/>
      <c r="E62" s="334"/>
      <c r="F62" s="334"/>
      <c r="G62" s="335"/>
      <c r="H62" s="329"/>
      <c r="I62" s="329"/>
      <c r="J62" s="329"/>
      <c r="K62" s="329"/>
      <c r="L62" s="329"/>
      <c r="M62" s="329"/>
      <c r="N62" s="329"/>
      <c r="O62" s="329"/>
      <c r="P62" s="26"/>
      <c r="Q62" s="26"/>
      <c r="R62" s="26"/>
      <c r="S62" s="26"/>
      <c r="T62" s="26"/>
      <c r="U62" s="26"/>
      <c r="V62" s="26"/>
      <c r="W62" s="26"/>
      <c r="X62" s="26"/>
      <c r="Y62" s="26"/>
      <c r="Z62" s="26"/>
      <c r="AA62" s="26"/>
      <c r="AB62" s="26"/>
      <c r="AC62" s="26"/>
      <c r="AD62" s="26"/>
    </row>
    <row r="63" spans="1:34" customFormat="1" ht="26.25" customHeight="1" x14ac:dyDescent="0.3">
      <c r="A63" s="317">
        <v>5</v>
      </c>
      <c r="B63" s="550" t="s">
        <v>942</v>
      </c>
      <c r="C63" s="551"/>
      <c r="D63" s="334"/>
      <c r="E63" s="334"/>
      <c r="F63" s="334"/>
      <c r="G63" s="335"/>
      <c r="H63" s="9">
        <v>0</v>
      </c>
      <c r="I63" s="9">
        <v>0</v>
      </c>
      <c r="J63" s="9">
        <v>0</v>
      </c>
      <c r="K63" s="9">
        <v>0</v>
      </c>
      <c r="L63" s="9">
        <v>0</v>
      </c>
      <c r="M63" s="9">
        <v>0</v>
      </c>
      <c r="N63" s="9">
        <v>0</v>
      </c>
      <c r="O63" s="9">
        <v>0</v>
      </c>
      <c r="P63" s="325">
        <f>SUM(H63:O63)</f>
        <v>0</v>
      </c>
      <c r="Q63" s="9">
        <v>0</v>
      </c>
      <c r="R63" s="9">
        <v>0</v>
      </c>
      <c r="S63" s="9">
        <v>0</v>
      </c>
      <c r="T63" s="9">
        <v>0</v>
      </c>
      <c r="U63" s="9">
        <v>0</v>
      </c>
      <c r="V63" s="9">
        <v>0</v>
      </c>
      <c r="W63" s="9">
        <v>0</v>
      </c>
      <c r="X63" s="9">
        <v>0</v>
      </c>
      <c r="Y63" s="9">
        <v>0</v>
      </c>
      <c r="Z63" s="9">
        <v>0</v>
      </c>
      <c r="AA63" s="9">
        <v>0</v>
      </c>
      <c r="AB63" s="9">
        <v>0</v>
      </c>
      <c r="AC63" s="9">
        <v>0</v>
      </c>
      <c r="AD63" s="325">
        <f>SUM(P63:AC63)</f>
        <v>0</v>
      </c>
    </row>
    <row r="65" spans="2:7" x14ac:dyDescent="0.25">
      <c r="B65" s="336"/>
      <c r="C65" s="336"/>
      <c r="D65" s="336"/>
      <c r="E65" s="336"/>
      <c r="F65" s="336"/>
      <c r="G65" s="336"/>
    </row>
  </sheetData>
  <sheetProtection algorithmName="SHA-512" hashValue="uGrqVbQFMCMCN3BpmYpKlYPomA2jGMmlJOfy1uOmXhWwe4vrLywJIL+NyZ4zxtaKp8lvbCdXNtddFHxSRqyqPg==" saltValue="BOF5dc9cqTNPdpPcdPUyZg==" spinCount="100000" sheet="1" objects="1" scenarios="1"/>
  <mergeCells count="3">
    <mergeCell ref="H1:P1"/>
    <mergeCell ref="B63:C63"/>
    <mergeCell ref="B1:C1"/>
  </mergeCells>
  <dataValidations xWindow="1514" yWindow="908" count="8">
    <dataValidation type="whole" operator="greaterThan" allowBlank="1" showInputMessage="1" showErrorMessage="1" errorTitle="Whole numbers only allowed" error="All monies should be independently rounded to the nearest £1,000." sqref="H6:O50">
      <formula1>-99999999</formula1>
    </dataValidation>
    <dataValidation type="whole" operator="greaterThan" allowBlank="1" showInputMessage="1" showErrorMessage="1" errorTitle="Whole numbers only allowed" error="All monies should be independently rounded to the nearest £1,000." sqref="H53:O53">
      <formula1>-99999999</formula1>
    </dataValidation>
    <dataValidation type="whole" operator="greaterThan" allowBlank="1" showInputMessage="1" showErrorMessage="1" errorTitle="Whole numbers only allowed" error="All monies should be independently rounded to the nearest £1,000." sqref="H56:O58">
      <formula1>-99999999</formula1>
    </dataValidation>
    <dataValidation type="whole" operator="greaterThan" allowBlank="1" showInputMessage="1" showErrorMessage="1" errorTitle="Whole numbers only allowed" error="All monies should be independently rounded to the nearest £1,000." sqref="Q6:AC50">
      <formula1>-99999999</formula1>
    </dataValidation>
    <dataValidation type="whole" operator="greaterThan" allowBlank="1" showInputMessage="1" showErrorMessage="1" errorTitle="Whole numbers only allowed" error="All monies should be independently rounded to the nearest £1,000." sqref="Q53:AC53">
      <formula1>-99999999</formula1>
    </dataValidation>
    <dataValidation type="whole" operator="greaterThan" allowBlank="1" showInputMessage="1" showErrorMessage="1" errorTitle="Whole numbers only allowed" error="All monies should be independently rounded to the nearest £1,000." sqref="Q56:AC58">
      <formula1>-99999999</formula1>
    </dataValidation>
    <dataValidation type="whole" operator="greaterThan" allowBlank="1" showInputMessage="1" showErrorMessage="1" errorTitle="Whole numbers only allowed" error="All monies should be independently rounded to the nearest £1,000." sqref="H63:O63">
      <formula1>-99999999</formula1>
    </dataValidation>
    <dataValidation type="whole" operator="greaterThan" allowBlank="1" showInputMessage="1" showErrorMessage="1" errorTitle="Whole numbers only allowed" error="All monies should be independently rounded to the nearest £1,000." sqref="Q63:AC63">
      <formula1>-99999999</formula1>
    </dataValidation>
  </dataValidations>
  <pageMargins left="0.70866141732283472" right="0.70866141732283472" top="0.74803149606299213" bottom="0.74803149606299213" header="0.31496062992125984" footer="0.31496062992125984"/>
  <pageSetup paperSize="9" scale="48" orientation="landscape" r:id="rId1"/>
  <colBreaks count="1" manualBreakCount="1">
    <brk id="22" max="1048575" man="1"/>
    <brk id="22" max="16384" man="1"/>
  </colBreaks>
  <ignoredErrors>
    <ignoredError sqref="P6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Title_Page</vt:lpstr>
      <vt:lpstr>Hide_me(drop_downs)</vt:lpstr>
      <vt:lpstr>Hide_me_rule_Table_All_1</vt:lpstr>
      <vt:lpstr>Table_1_UK</vt:lpstr>
      <vt:lpstr>Table_2_UK</vt:lpstr>
      <vt:lpstr>Table_3_UK</vt:lpstr>
      <vt:lpstr>Table_3_Scotland</vt:lpstr>
      <vt:lpstr>Table_4_UK</vt:lpstr>
      <vt:lpstr>Table_5_UK</vt:lpstr>
      <vt:lpstr>Table_6_UK</vt:lpstr>
      <vt:lpstr>Table_7_UK</vt:lpstr>
      <vt:lpstr>Table_7_England</vt:lpstr>
      <vt:lpstr>Table_7_Wales</vt:lpstr>
      <vt:lpstr>Table_7_Scotland</vt:lpstr>
      <vt:lpstr>Table_7_N_Ireland</vt:lpstr>
      <vt:lpstr>Table_8_UK</vt:lpstr>
      <vt:lpstr>Table_9_UK</vt:lpstr>
      <vt:lpstr>Table_10_UK</vt:lpstr>
      <vt:lpstr>KFI</vt:lpstr>
      <vt:lpstr>Table_1_UK!Print_Area</vt:lpstr>
      <vt:lpstr>Table_10_UK!Print_Area</vt:lpstr>
      <vt:lpstr>Table_2_UK!Print_Area</vt:lpstr>
      <vt:lpstr>Table_3_UK!Print_Area</vt:lpstr>
      <vt:lpstr>Table_4_UK!Print_Area</vt:lpstr>
      <vt:lpstr>Table_7_England!Print_Area</vt:lpstr>
      <vt:lpstr>Table_7_N_Ireland!Print_Area</vt:lpstr>
      <vt:lpstr>Table_7_Scotland!Print_Area</vt:lpstr>
      <vt:lpstr>Table_7_Wales!Print_Area</vt:lpstr>
      <vt:lpstr>Title_Page!Print_Area</vt:lpstr>
      <vt:lpstr>Table_5_UK!Print_Titles</vt:lpstr>
      <vt:lpstr>Title_Page!Print_Titles</vt:lpstr>
      <vt:lpstr>Rules</vt:lpstr>
    </vt:vector>
  </TitlesOfParts>
  <Company>HESA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Fuidge</dc:creator>
  <cp:lastModifiedBy>WRIGHT Jess</cp:lastModifiedBy>
  <cp:lastPrinted>2017-09-18T09:22:08Z</cp:lastPrinted>
  <dcterms:created xsi:type="dcterms:W3CDTF">2013-10-23T08:26:51Z</dcterms:created>
  <dcterms:modified xsi:type="dcterms:W3CDTF">2018-01-05T16:05:22Z</dcterms:modified>
</cp:coreProperties>
</file>